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75" yWindow="0" windowWidth="22275" windowHeight="11850" tabRatio="699" activeTab="1"/>
  </bookViews>
  <sheets>
    <sheet name="Instructions (Please Read)" sheetId="11" r:id="rId1"/>
    <sheet name="Budget Summary" sheetId="19" r:id="rId2"/>
    <sheet name="Revenue" sheetId="9" r:id="rId3"/>
    <sheet name="Expenditures" sheetId="12" r:id="rId4"/>
    <sheet name="Cash &amp; Investments" sheetId="8" r:id="rId5"/>
    <sheet name="Additional Details" sheetId="18" r:id="rId6"/>
    <sheet name="Notes" sheetId="21" r:id="rId7"/>
    <sheet name="Tasks" sheetId="22" state="hidden" r:id="rId8"/>
  </sheets>
  <definedNames>
    <definedName name="_xlnm._FilterDatabase" localSheetId="5" hidden="1">'Additional Details'!$T$7:$W$208</definedName>
    <definedName name="_xlnm._FilterDatabase" localSheetId="0" hidden="1">'Instructions (Please Read)'!$J$247:$K$473</definedName>
    <definedName name="_SummaryAnswers">'Budget Summary'!$B$86,'Budget Summary'!$B$89,'Budget Summary'!$B$92</definedName>
    <definedName name="administration">#REF!</definedName>
    <definedName name="Amended_Date">'Budget Summary'!$L$8</definedName>
    <definedName name="Budget_Message_Content">'Budget Summary'!$B$35</definedName>
    <definedName name="budget_message1" localSheetId="1">'Budget Summary'!$C$34</definedName>
    <definedName name="Budget_process">#REF!</definedName>
    <definedName name="capital">Expenditures!#REF!</definedName>
    <definedName name="capital_amend">#REF!</definedName>
    <definedName name="CashInvestments_Input">'Cash &amp; Investments'!$H$9:$L$12,'Cash &amp; Investments'!$H$17:$L$17,'Cash &amp; Investments'!$H$26:$L$26,'Cash &amp; Investments'!$H$28:$L$28,'Cash &amp; Investments'!$F$27:$G$27,'Cash &amp; Investments'!$F$29:$G$29,'Cash &amp; Investments'!$H$32:$L$33,'Cash &amp; Investments'!$D$32:$E$33,'Cash &amp; Investments'!$H$42:$L$42,'Cash &amp; Investments'!$F$43:$G$43,'Cash &amp; Investments'!$H$44:$L$44,'Cash &amp; Investments'!$F$45:$G$45,'Cash &amp; Investments'!$D$48:$E$49,'Cash &amp; Investments'!$H$48:$L$49,'Cash &amp; Investments'!$F$51:$G$51,'Cash &amp; Investments'!$H$58:$L$58,'Cash &amp; Investments'!$F$59:$G$59,'Cash &amp; Investments'!$H$60:$L$60,'Cash &amp; Investments'!$F$61:$G$61,'Cash &amp; Investments'!$H$63:$L$63,'Cash &amp; Investments'!$F$64:$G$64,'Cash &amp; Investments'!$F$35:$G$35,'Cash &amp; Investments'!$F$64:$G$64,'Cash &amp; Investments'!$F$64:$G$64</definedName>
    <definedName name="debt_service">#REF!</definedName>
    <definedName name="Expenditure_Input">Expenditures!$H$10:$L$12,Expenditures!$H$14:$L$15,Expenditures!$D$14,Expenditures!$D$15,Expenditures!$D$29:$E$30,Expenditures!$H$25:$L$27,Expenditures!$H$29:$L$30,Expenditures!$H$33:$L$34,Expenditures!$H$36:$L$37,Expenditures!$H$40:$L$41,Expenditures!$D$36:$E$37,Expenditures!$H$43:$L$44,Expenditures!$D$43:$E$44,Expenditures!$H$47:$L$50,Expenditures!$D$52:$E$53,Expenditures!$H$52:$L$53,Expenditures!$H$64:$L$65,Expenditures!$D$67:$E$68,Expenditures!$H$67:$L$68,Expenditures!$H$71:$L$71,Expenditures!$H$73:$L$74,Expenditures!$D$73:$E$74,Expenditures!$H$77:$L$80,Expenditures!$D$77:$E$80,Expenditures!$H$83:$L$86,Expenditures!$D$83:$E$86,Expenditures!$H$89:$L$92,Expenditures!$D$89:$E$92,Expenditures!$H$95:$L$98,Expenditures!$D$95:$E$98,Expenditures!$H$109:$L$111,Expenditures!$H$113:$L$114,Expenditures!$D$113:$E$114,Expenditures!$H$117:$L$124,Expenditures!$D$123:$E$124,Expenditures!$H$126:$L$126,Expenditures!$H$134:$L$136</definedName>
    <definedName name="forecasted">Revenue!$P$19</definedName>
    <definedName name="forecasted_amend">#REF!</definedName>
    <definedName name="Indirect">#REF!</definedName>
    <definedName name="operations">#REF!</definedName>
    <definedName name="_xlnm.Print_Area" localSheetId="5">'Additional Details'!$A$2:$I$62</definedName>
    <definedName name="_xlnm.Print_Area" localSheetId="1">'Budget Summary'!$B$2:$L$167</definedName>
    <definedName name="_xlnm.Print_Area" localSheetId="4">'Cash &amp; Investments'!$B$1:$L$67</definedName>
    <definedName name="_xlnm.Print_Area" localSheetId="3">Expenditures!$B$1:$L$137</definedName>
    <definedName name="_xlnm.Print_Area" localSheetId="0">'Instructions (Please Read)'!$B$1:$M$28</definedName>
    <definedName name="_xlnm.Print_Area" localSheetId="2">Revenue!$B$1:$L$45</definedName>
    <definedName name="Revenue_Input">Revenue!$H$42:$L$43,Revenue!$H$40:$L$40,Revenue!$H$33:$L$34,Revenue!$H$28:$L$30,Revenue!$H$23:$L$25,Revenue!$H$17:$L$20,Revenue!$H$10:$L$11,Revenue!$F$20,Revenue!$F$34,Revenue!$D$42:$F$43</definedName>
    <definedName name="Sheets">TRANSPOSE(GET.WORKBOOK(1))&amp;T(NOW())</definedName>
    <definedName name="summary" localSheetId="1">'Budget Summary'!$P$35</definedName>
    <definedName name="Summary_Input">'Budget Summary'!$B$3:$K$3,'Budget Summary'!$B$5:$F$7,'Budget Summary'!$B$32:$F$32,'Budget Summary'!$I$5:$K$7,'Budget Summary'!$I$32:$K$32,'Budget Summary'!$L$8,'Budget Summary'!$B$35:$K$35,'Budget Summary'!$B$72:$E$83,'Budget Summary'!$K$71,'Budget Summary'!$H$73:$K$76,'Budget Summary'!$K$80,'Budget Summary'!$B$86:$K$86,'Budget Summary'!$B$89:$K$89,'Budget Summary'!$B$92:$K$92</definedName>
    <definedName name="summary_reserve_funds" localSheetId="1">'Budget Summary'!$B$139</definedName>
    <definedName name="support">Revenue!$B$2</definedName>
    <definedName name="support_amend">#REF!</definedName>
  </definedNames>
  <calcPr calcId="145621"/>
  <customWorkbookViews>
    <customWorkbookView name="State of Wyoming - Personal View" guid="{0B3B259A-F546-4942-9F14-1E30016B7227}" mergeInterval="0" personalView="1" maximized="1" windowWidth="1600" windowHeight="675" tabRatio="674" activeSheetId="4"/>
  </customWorkbookViews>
</workbook>
</file>

<file path=xl/calcChain.xml><?xml version="1.0" encoding="utf-8"?>
<calcChain xmlns="http://schemas.openxmlformats.org/spreadsheetml/2006/main">
  <c r="H80" i="19" l="1"/>
  <c r="N5" i="19" l="1"/>
  <c r="H11" i="18" l="1"/>
  <c r="I11" i="18" s="1"/>
  <c r="H12" i="18"/>
  <c r="I12" i="18" s="1"/>
  <c r="H13" i="18"/>
  <c r="I13" i="18"/>
  <c r="H14" i="18"/>
  <c r="I14" i="18"/>
  <c r="H15" i="18"/>
  <c r="I15" i="18" s="1"/>
  <c r="H16" i="18"/>
  <c r="I16" i="18" s="1"/>
  <c r="H17" i="18"/>
  <c r="I17" i="18" s="1"/>
  <c r="H18" i="18"/>
  <c r="I18" i="18"/>
  <c r="H19" i="18"/>
  <c r="I19" i="18" s="1"/>
  <c r="H20" i="18"/>
  <c r="I20" i="18" s="1"/>
  <c r="H21" i="18"/>
  <c r="I21" i="18"/>
  <c r="H22" i="18"/>
  <c r="I22" i="18" s="1"/>
  <c r="H23" i="18"/>
  <c r="I23" i="18" s="1"/>
  <c r="H24" i="18"/>
  <c r="I24" i="18" s="1"/>
  <c r="H25" i="18"/>
  <c r="I25" i="18"/>
  <c r="H26" i="18"/>
  <c r="I26" i="18"/>
  <c r="H27" i="18"/>
  <c r="I27" i="18" s="1"/>
  <c r="H28" i="18"/>
  <c r="I28" i="18" s="1"/>
  <c r="H29" i="18"/>
  <c r="I29" i="18"/>
  <c r="H30" i="18"/>
  <c r="I30" i="18"/>
  <c r="H31" i="18"/>
  <c r="I31" i="18" s="1"/>
  <c r="H32" i="18"/>
  <c r="I32" i="18" s="1"/>
  <c r="H33" i="18"/>
  <c r="I33" i="18" s="1"/>
  <c r="H34" i="18"/>
  <c r="I34" i="18"/>
  <c r="H35" i="18"/>
  <c r="I35" i="18" s="1"/>
  <c r="H36" i="18"/>
  <c r="I36" i="18" s="1"/>
  <c r="H37" i="18"/>
  <c r="I37" i="18"/>
  <c r="H38" i="18"/>
  <c r="I38" i="18" s="1"/>
  <c r="H39" i="18"/>
  <c r="I39" i="18" s="1"/>
  <c r="H40" i="18"/>
  <c r="I40" i="18" s="1"/>
  <c r="H41" i="18"/>
  <c r="I41" i="18"/>
  <c r="H42" i="18"/>
  <c r="I42" i="18"/>
  <c r="H43" i="18"/>
  <c r="I43" i="18" s="1"/>
  <c r="H44" i="18"/>
  <c r="I44" i="18" s="1"/>
  <c r="H45" i="18"/>
  <c r="I45" i="18"/>
  <c r="H46" i="18"/>
  <c r="I46" i="18"/>
  <c r="H47" i="18"/>
  <c r="I47" i="18" s="1"/>
  <c r="H48" i="18"/>
  <c r="I48" i="18" s="1"/>
  <c r="H49" i="18"/>
  <c r="I49" i="18" s="1"/>
  <c r="H50" i="18"/>
  <c r="I50" i="18"/>
  <c r="H51" i="18"/>
  <c r="I51" i="18" s="1"/>
  <c r="H52" i="18"/>
  <c r="I52" i="18" s="1"/>
  <c r="H53" i="18"/>
  <c r="I53" i="18"/>
  <c r="H54" i="18"/>
  <c r="I54" i="18" s="1"/>
  <c r="H55" i="18"/>
  <c r="I55" i="18" s="1"/>
  <c r="H56" i="18"/>
  <c r="I56" i="18" s="1"/>
  <c r="H57" i="18"/>
  <c r="I57" i="18"/>
  <c r="H58" i="18"/>
  <c r="I58" i="18"/>
  <c r="H59" i="18"/>
  <c r="I59" i="18" s="1"/>
  <c r="H60" i="18"/>
  <c r="I60" i="18" s="1"/>
  <c r="H61" i="18"/>
  <c r="I61" i="18"/>
  <c r="H62" i="18"/>
  <c r="I62" i="18"/>
  <c r="H63" i="18"/>
  <c r="I63" i="18" s="1"/>
  <c r="H64" i="18"/>
  <c r="I64" i="18" s="1"/>
  <c r="H65" i="18"/>
  <c r="I65" i="18" s="1"/>
  <c r="H66" i="18"/>
  <c r="I66" i="18"/>
  <c r="H67" i="18"/>
  <c r="I67" i="18" s="1"/>
  <c r="H68" i="18"/>
  <c r="I68" i="18" s="1"/>
  <c r="H69" i="18"/>
  <c r="I69" i="18"/>
  <c r="H70" i="18"/>
  <c r="I70" i="18" s="1"/>
  <c r="H71" i="18"/>
  <c r="I71" i="18" s="1"/>
  <c r="H72" i="18"/>
  <c r="I72" i="18" s="1"/>
  <c r="H73" i="18"/>
  <c r="I73" i="18"/>
  <c r="H74" i="18"/>
  <c r="I74" i="18"/>
  <c r="H75" i="18"/>
  <c r="I75" i="18" s="1"/>
  <c r="H76" i="18"/>
  <c r="I76" i="18" s="1"/>
  <c r="H77" i="18"/>
  <c r="I77" i="18"/>
  <c r="H78" i="18"/>
  <c r="I78" i="18"/>
  <c r="H79" i="18"/>
  <c r="I79" i="18" s="1"/>
  <c r="H80" i="18"/>
  <c r="I80" i="18" s="1"/>
  <c r="H81" i="18"/>
  <c r="I81" i="18" s="1"/>
  <c r="H82" i="18"/>
  <c r="I82" i="18"/>
  <c r="H83" i="18"/>
  <c r="I83" i="18" s="1"/>
  <c r="H84" i="18"/>
  <c r="I84" i="18" s="1"/>
  <c r="H85" i="18"/>
  <c r="I85" i="18"/>
  <c r="H86" i="18"/>
  <c r="I86" i="18" s="1"/>
  <c r="H87" i="18"/>
  <c r="I87" i="18" s="1"/>
  <c r="H88" i="18"/>
  <c r="I88" i="18" s="1"/>
  <c r="H89" i="18"/>
  <c r="I89" i="18"/>
  <c r="H90" i="18"/>
  <c r="I90" i="18"/>
  <c r="H91" i="18"/>
  <c r="I91" i="18" s="1"/>
  <c r="H92" i="18"/>
  <c r="I92" i="18" s="1"/>
  <c r="H93" i="18"/>
  <c r="I93" i="18"/>
  <c r="H94" i="18"/>
  <c r="I94" i="18"/>
  <c r="H95" i="18"/>
  <c r="I95" i="18" s="1"/>
  <c r="H96" i="18"/>
  <c r="I96" i="18" s="1"/>
  <c r="H97" i="18"/>
  <c r="I97" i="18" s="1"/>
  <c r="H98" i="18"/>
  <c r="I98" i="18"/>
  <c r="H99" i="18"/>
  <c r="I99" i="18" s="1"/>
  <c r="H100" i="18"/>
  <c r="I100" i="18" s="1"/>
  <c r="H101" i="18"/>
  <c r="I101" i="18"/>
  <c r="H102" i="18"/>
  <c r="I102" i="18" s="1"/>
  <c r="H103" i="18"/>
  <c r="I103" i="18" s="1"/>
  <c r="H104" i="18"/>
  <c r="I104" i="18" s="1"/>
  <c r="H105" i="18"/>
  <c r="I105" i="18"/>
  <c r="H106" i="18"/>
  <c r="I106" i="18"/>
  <c r="H107" i="18"/>
  <c r="I107" i="18" s="1"/>
  <c r="H108" i="18"/>
  <c r="I108" i="18" s="1"/>
  <c r="H109" i="18"/>
  <c r="I109" i="18"/>
  <c r="H110" i="18"/>
  <c r="I110" i="18"/>
  <c r="H111" i="18"/>
  <c r="I111" i="18" s="1"/>
  <c r="H112" i="18"/>
  <c r="I112" i="18" s="1"/>
  <c r="H113" i="18"/>
  <c r="I113" i="18" s="1"/>
  <c r="H114" i="18"/>
  <c r="I114" i="18"/>
  <c r="H115" i="18"/>
  <c r="I115" i="18" s="1"/>
  <c r="H116" i="18"/>
  <c r="I116" i="18" s="1"/>
  <c r="H117" i="18"/>
  <c r="I117" i="18"/>
  <c r="H118" i="18"/>
  <c r="I118" i="18" s="1"/>
  <c r="H119" i="18"/>
  <c r="I119" i="18" s="1"/>
  <c r="H120" i="18"/>
  <c r="I120" i="18" s="1"/>
  <c r="H121" i="18"/>
  <c r="I121" i="18"/>
  <c r="H122" i="18"/>
  <c r="I122" i="18"/>
  <c r="H123" i="18"/>
  <c r="I123" i="18" s="1"/>
  <c r="H124" i="18"/>
  <c r="I124" i="18" s="1"/>
  <c r="H125" i="18"/>
  <c r="I125" i="18"/>
  <c r="H126" i="18"/>
  <c r="I126" i="18"/>
  <c r="H127" i="18"/>
  <c r="I127" i="18" s="1"/>
  <c r="H128" i="18"/>
  <c r="I128" i="18" s="1"/>
  <c r="H129" i="18"/>
  <c r="I129" i="18" s="1"/>
  <c r="H130" i="18"/>
  <c r="I130" i="18"/>
  <c r="H131" i="18"/>
  <c r="I131" i="18" s="1"/>
  <c r="H132" i="18"/>
  <c r="I132" i="18" s="1"/>
  <c r="H133" i="18"/>
  <c r="I133" i="18"/>
  <c r="H134" i="18"/>
  <c r="I134" i="18" s="1"/>
  <c r="H135" i="18"/>
  <c r="I135" i="18" s="1"/>
  <c r="H136" i="18"/>
  <c r="I136" i="18" s="1"/>
  <c r="H137" i="18"/>
  <c r="I137" i="18"/>
  <c r="H138" i="18"/>
  <c r="I138" i="18"/>
  <c r="H139" i="18"/>
  <c r="I139" i="18" s="1"/>
  <c r="H140" i="18"/>
  <c r="I140" i="18" s="1"/>
  <c r="H10" i="18"/>
  <c r="I10" i="18"/>
  <c r="G70" i="19"/>
  <c r="H79" i="19"/>
  <c r="H78" i="19"/>
  <c r="G78" i="19"/>
  <c r="G72" i="19"/>
  <c r="G76" i="19"/>
  <c r="G75" i="19"/>
  <c r="G74" i="19"/>
  <c r="G73" i="19" l="1"/>
  <c r="K120" i="19" l="1"/>
  <c r="N81" i="19" l="1"/>
  <c r="N80" i="19"/>
  <c r="N79" i="19"/>
  <c r="P2" i="11" l="1"/>
  <c r="K10" i="9"/>
  <c r="L10" i="9" s="1"/>
  <c r="A39" i="19"/>
  <c r="A38" i="19"/>
  <c r="A37" i="19"/>
  <c r="A43" i="19"/>
  <c r="A42" i="19"/>
  <c r="A41" i="19"/>
  <c r="B103" i="12" l="1"/>
  <c r="B58" i="12"/>
  <c r="B2" i="12"/>
  <c r="B102" i="12"/>
  <c r="B57" i="12"/>
  <c r="B1" i="12"/>
  <c r="R9" i="18" l="1"/>
  <c r="R16" i="18"/>
  <c r="R19" i="18"/>
  <c r="R21" i="18"/>
  <c r="Q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1" i="18"/>
  <c r="C12" i="18"/>
  <c r="C10" i="18"/>
  <c r="K18" i="9" l="1"/>
  <c r="L18" i="9" s="1"/>
  <c r="K9" i="8"/>
  <c r="L9" i="8" s="1"/>
  <c r="K10" i="8"/>
  <c r="K11" i="8"/>
  <c r="L11" i="8" s="1"/>
  <c r="K135" i="12"/>
  <c r="L135" i="12" s="1"/>
  <c r="K136" i="12"/>
  <c r="L136" i="12" s="1"/>
  <c r="K134" i="12"/>
  <c r="L134" i="12" s="1"/>
  <c r="K126" i="12"/>
  <c r="L126" i="12" s="1"/>
  <c r="K124" i="12"/>
  <c r="K123" i="12"/>
  <c r="L123" i="12" s="1"/>
  <c r="K122" i="12"/>
  <c r="L122" i="12" s="1"/>
  <c r="K121" i="12"/>
  <c r="L121" i="12" s="1"/>
  <c r="K120" i="12"/>
  <c r="L120" i="12" s="1"/>
  <c r="K119" i="12"/>
  <c r="L119" i="12" s="1"/>
  <c r="K118" i="12"/>
  <c r="L118" i="12" s="1"/>
  <c r="K117" i="12"/>
  <c r="L117" i="12" s="1"/>
  <c r="K114" i="12"/>
  <c r="K113" i="12"/>
  <c r="L113" i="12" s="1"/>
  <c r="K111" i="12"/>
  <c r="L111" i="12" s="1"/>
  <c r="K110" i="12"/>
  <c r="L110" i="12" s="1"/>
  <c r="K109" i="12"/>
  <c r="L109" i="12" s="1"/>
  <c r="K98" i="12"/>
  <c r="L98" i="12" s="1"/>
  <c r="K97" i="12"/>
  <c r="L97" i="12" s="1"/>
  <c r="K96" i="12"/>
  <c r="L96" i="12" s="1"/>
  <c r="K95" i="12"/>
  <c r="L95" i="12" s="1"/>
  <c r="K92" i="12"/>
  <c r="L92" i="12" s="1"/>
  <c r="K91" i="12"/>
  <c r="L91" i="12" s="1"/>
  <c r="K90" i="12"/>
  <c r="L90" i="12" s="1"/>
  <c r="K89" i="12"/>
  <c r="K86" i="12"/>
  <c r="L86" i="12" s="1"/>
  <c r="K85" i="12"/>
  <c r="L85" i="12" s="1"/>
  <c r="K84" i="12"/>
  <c r="L84" i="12" s="1"/>
  <c r="K83" i="12"/>
  <c r="K80" i="12"/>
  <c r="L80" i="12" s="1"/>
  <c r="K79" i="12"/>
  <c r="L79" i="12" s="1"/>
  <c r="K78" i="12"/>
  <c r="L78" i="12" s="1"/>
  <c r="K77" i="12"/>
  <c r="K74" i="12"/>
  <c r="L74" i="12" s="1"/>
  <c r="K73" i="12"/>
  <c r="L73" i="12" s="1"/>
  <c r="K71" i="12"/>
  <c r="L71" i="12" s="1"/>
  <c r="K68" i="12"/>
  <c r="K67" i="12"/>
  <c r="L67" i="12" s="1"/>
  <c r="K65" i="12"/>
  <c r="L65" i="12" s="1"/>
  <c r="K64" i="12"/>
  <c r="L64" i="12" s="1"/>
  <c r="K53" i="12"/>
  <c r="L53" i="12" s="1"/>
  <c r="K52" i="12"/>
  <c r="L52" i="12" s="1"/>
  <c r="K50" i="12"/>
  <c r="L50" i="12" s="1"/>
  <c r="K49" i="12"/>
  <c r="L49" i="12" s="1"/>
  <c r="K48" i="12"/>
  <c r="K47" i="12"/>
  <c r="L47" i="12" s="1"/>
  <c r="K44" i="12"/>
  <c r="L44" i="12" s="1"/>
  <c r="K43" i="12"/>
  <c r="L43" i="12" s="1"/>
  <c r="K41" i="12"/>
  <c r="L41" i="12" s="1"/>
  <c r="K40" i="12"/>
  <c r="L40" i="12" s="1"/>
  <c r="K37" i="12"/>
  <c r="L37" i="12" s="1"/>
  <c r="K36" i="12"/>
  <c r="L36" i="12" s="1"/>
  <c r="K34" i="12"/>
  <c r="K33" i="12"/>
  <c r="L33" i="12" s="1"/>
  <c r="K30" i="12"/>
  <c r="L30" i="12" s="1"/>
  <c r="K29" i="12"/>
  <c r="L29" i="12" s="1"/>
  <c r="K27" i="12"/>
  <c r="K26" i="12"/>
  <c r="L26" i="12" s="1"/>
  <c r="K25" i="12"/>
  <c r="L25" i="12" s="1"/>
  <c r="K15" i="12"/>
  <c r="L15" i="12" s="1"/>
  <c r="K14" i="12"/>
  <c r="K12" i="12"/>
  <c r="L12" i="12" s="1"/>
  <c r="K11" i="12"/>
  <c r="L11" i="12" s="1"/>
  <c r="K10" i="12"/>
  <c r="L10" i="12" s="1"/>
  <c r="K20" i="9"/>
  <c r="L20" i="9" s="1"/>
  <c r="L43" i="9"/>
  <c r="L42" i="9"/>
  <c r="L30" i="9"/>
  <c r="L29" i="9"/>
  <c r="L28" i="9"/>
  <c r="L31" i="9" s="1"/>
  <c r="L25" i="9"/>
  <c r="L24" i="9"/>
  <c r="L11" i="9"/>
  <c r="K43" i="9"/>
  <c r="K42" i="9"/>
  <c r="K40" i="9"/>
  <c r="L40" i="9" s="1"/>
  <c r="K34" i="9"/>
  <c r="L34" i="9" s="1"/>
  <c r="K33" i="9"/>
  <c r="L33" i="9" s="1"/>
  <c r="K30" i="9"/>
  <c r="K29" i="9"/>
  <c r="K28" i="9"/>
  <c r="K25" i="9"/>
  <c r="K24" i="9"/>
  <c r="K23" i="9"/>
  <c r="L23" i="9" s="1"/>
  <c r="L26" i="9" s="1"/>
  <c r="K19" i="9"/>
  <c r="L19" i="9" s="1"/>
  <c r="K17" i="9"/>
  <c r="L17" i="9" s="1"/>
  <c r="K11" i="9"/>
  <c r="K63" i="8"/>
  <c r="L63" i="8"/>
  <c r="K60" i="8"/>
  <c r="L60" i="8" s="1"/>
  <c r="K49" i="8"/>
  <c r="K48" i="8"/>
  <c r="L48" i="8" s="1"/>
  <c r="K44" i="8"/>
  <c r="L44" i="8" s="1"/>
  <c r="K33" i="8"/>
  <c r="L33" i="8" s="1"/>
  <c r="K32" i="8"/>
  <c r="L32" i="8" s="1"/>
  <c r="K28" i="8"/>
  <c r="L28" i="8" s="1"/>
  <c r="K17" i="8"/>
  <c r="K12" i="8"/>
  <c r="L12" i="8" s="1"/>
  <c r="L10" i="8"/>
  <c r="L49" i="8"/>
  <c r="L17" i="8"/>
  <c r="L124" i="12"/>
  <c r="L114" i="12"/>
  <c r="L89" i="12"/>
  <c r="L83" i="12"/>
  <c r="L77" i="12"/>
  <c r="L68" i="12"/>
  <c r="L48" i="12"/>
  <c r="L34" i="12"/>
  <c r="L27" i="12"/>
  <c r="L14" i="12"/>
  <c r="S7" i="11" l="1"/>
  <c r="O2" i="11" l="1"/>
  <c r="K103" i="12" s="1"/>
  <c r="L167" i="19"/>
  <c r="E6" i="18"/>
  <c r="M2" i="18" s="1"/>
  <c r="E7" i="18"/>
  <c r="F6" i="18"/>
  <c r="N2" i="18" s="1"/>
  <c r="F7" i="18"/>
  <c r="G6" i="18"/>
  <c r="O2" i="18" s="1"/>
  <c r="G7" i="18"/>
  <c r="H57" i="8"/>
  <c r="H41" i="8"/>
  <c r="I57" i="8"/>
  <c r="I41" i="8"/>
  <c r="J57" i="8"/>
  <c r="J41" i="8"/>
  <c r="H25" i="8"/>
  <c r="I25" i="8"/>
  <c r="J25" i="8"/>
  <c r="H8" i="8"/>
  <c r="I8" i="8"/>
  <c r="J8" i="8"/>
  <c r="H132" i="12"/>
  <c r="I132" i="12"/>
  <c r="J132" i="12"/>
  <c r="H107" i="12"/>
  <c r="I107" i="12"/>
  <c r="J107" i="12"/>
  <c r="H62" i="12"/>
  <c r="I23" i="12"/>
  <c r="I62" i="12"/>
  <c r="H23" i="12"/>
  <c r="J8" i="12"/>
  <c r="J23" i="12"/>
  <c r="J62" i="12"/>
  <c r="H8" i="12"/>
  <c r="I8" i="12"/>
  <c r="H15" i="9"/>
  <c r="I15" i="9"/>
  <c r="J15" i="9"/>
  <c r="H8" i="9"/>
  <c r="I8" i="9"/>
  <c r="J8" i="9"/>
  <c r="H135" i="19"/>
  <c r="I135" i="19"/>
  <c r="J135" i="19"/>
  <c r="H131" i="19"/>
  <c r="I131" i="19"/>
  <c r="J131" i="19"/>
  <c r="H121" i="19"/>
  <c r="I121" i="19"/>
  <c r="J109" i="19"/>
  <c r="J121" i="19"/>
  <c r="H109" i="19"/>
  <c r="I109" i="19"/>
  <c r="J96" i="19"/>
  <c r="H96" i="19"/>
  <c r="B120" i="19"/>
  <c r="B2" i="19"/>
  <c r="I96" i="19"/>
  <c r="K2" i="12" l="1"/>
  <c r="K58" i="12"/>
  <c r="B94" i="19"/>
  <c r="L112" i="19"/>
  <c r="L115" i="19"/>
  <c r="L124" i="19"/>
  <c r="L133" i="19"/>
  <c r="L99" i="19" s="1"/>
  <c r="L137" i="19"/>
  <c r="L146" i="19"/>
  <c r="L147" i="19"/>
  <c r="L148" i="19"/>
  <c r="L137" i="12"/>
  <c r="L21" i="9" l="1"/>
  <c r="L149" i="19"/>
  <c r="L100" i="19" s="1"/>
  <c r="L104" i="19"/>
  <c r="B1" i="8"/>
  <c r="B1" i="9"/>
  <c r="G2" i="19"/>
  <c r="A36" i="19"/>
  <c r="B1" i="11"/>
  <c r="H6" i="18" l="1"/>
  <c r="P2" i="18" s="1"/>
  <c r="K8" i="8"/>
  <c r="K23" i="12"/>
  <c r="K135" i="19"/>
  <c r="K57" i="8"/>
  <c r="K132" i="12"/>
  <c r="K8" i="12"/>
  <c r="K131" i="19"/>
  <c r="K41" i="8"/>
  <c r="K107" i="12"/>
  <c r="K15" i="9"/>
  <c r="K121" i="19"/>
  <c r="H7" i="18"/>
  <c r="K25" i="8"/>
  <c r="K62" i="12"/>
  <c r="K8" i="9"/>
  <c r="K109" i="19"/>
  <c r="K96" i="19"/>
  <c r="I137" i="19"/>
  <c r="J137" i="19"/>
  <c r="K137" i="19"/>
  <c r="H137" i="19"/>
  <c r="D164" i="19" l="1"/>
  <c r="D162" i="19"/>
  <c r="D161" i="19"/>
  <c r="J161" i="19"/>
  <c r="K148" i="19"/>
  <c r="J148" i="19"/>
  <c r="I148" i="19"/>
  <c r="H148" i="19"/>
  <c r="K147" i="19"/>
  <c r="J147" i="19"/>
  <c r="I147" i="19"/>
  <c r="H147" i="19"/>
  <c r="K146" i="19"/>
  <c r="J146" i="19"/>
  <c r="I146" i="19"/>
  <c r="H146" i="19"/>
  <c r="H143" i="19"/>
  <c r="H142" i="19"/>
  <c r="H141" i="19"/>
  <c r="K133" i="19"/>
  <c r="K99" i="19" s="1"/>
  <c r="J133" i="19"/>
  <c r="J99" i="19" s="1"/>
  <c r="I133" i="19"/>
  <c r="I99" i="19" s="1"/>
  <c r="H133" i="19"/>
  <c r="H99" i="19" s="1"/>
  <c r="K124" i="19"/>
  <c r="J124" i="19"/>
  <c r="I124" i="19"/>
  <c r="H124" i="19"/>
  <c r="K115" i="19"/>
  <c r="J115" i="19"/>
  <c r="I115" i="19"/>
  <c r="H115" i="19"/>
  <c r="K112" i="19"/>
  <c r="J112" i="19"/>
  <c r="I112" i="19"/>
  <c r="H112" i="19"/>
  <c r="C34" i="19"/>
  <c r="H104" i="19" l="1"/>
  <c r="H144" i="19"/>
  <c r="J149" i="19"/>
  <c r="K149" i="19"/>
  <c r="J104" i="19"/>
  <c r="I149" i="19"/>
  <c r="I104" i="19"/>
  <c r="K104" i="19"/>
  <c r="H149" i="19"/>
  <c r="H62" i="8"/>
  <c r="H65" i="8" s="1"/>
  <c r="I58" i="8" s="1"/>
  <c r="H46" i="8"/>
  <c r="H30" i="8"/>
  <c r="B2" i="8"/>
  <c r="I62" i="8" l="1"/>
  <c r="I65" i="8" s="1"/>
  <c r="J58" i="8" s="1"/>
  <c r="I143" i="19"/>
  <c r="H151" i="19"/>
  <c r="K2" i="8"/>
  <c r="H21" i="9"/>
  <c r="I21" i="9"/>
  <c r="J21" i="9"/>
  <c r="K21" i="9"/>
  <c r="L113" i="19" s="1"/>
  <c r="H26" i="9"/>
  <c r="I26" i="9"/>
  <c r="J26" i="9"/>
  <c r="K26" i="9"/>
  <c r="L111" i="19" s="1"/>
  <c r="H31" i="9"/>
  <c r="I31" i="9"/>
  <c r="J31" i="9"/>
  <c r="K31" i="9"/>
  <c r="L114" i="19" s="1"/>
  <c r="H137" i="12"/>
  <c r="I137" i="12"/>
  <c r="J137" i="12"/>
  <c r="K137" i="12"/>
  <c r="K58" i="8" l="1"/>
  <c r="J143" i="19"/>
  <c r="J62" i="8"/>
  <c r="J65" i="8" s="1"/>
  <c r="H114" i="19"/>
  <c r="H111" i="19"/>
  <c r="H113" i="19"/>
  <c r="K114" i="19"/>
  <c r="K111" i="19"/>
  <c r="K113" i="19"/>
  <c r="I114" i="19"/>
  <c r="I111" i="19"/>
  <c r="I113" i="19"/>
  <c r="J114" i="19"/>
  <c r="J111" i="19"/>
  <c r="J113" i="19"/>
  <c r="L58" i="8" l="1"/>
  <c r="K143" i="19"/>
  <c r="K62" i="8"/>
  <c r="K65" i="8" s="1"/>
  <c r="R23" i="18"/>
  <c r="L143" i="19" l="1"/>
  <c r="L62" i="8"/>
  <c r="L65" i="8" s="1"/>
  <c r="B3" i="18"/>
  <c r="M23" i="18" l="1"/>
  <c r="H34" i="8" s="1"/>
  <c r="H36" i="8" s="1"/>
  <c r="Q23" i="18"/>
  <c r="L34" i="8" s="1"/>
  <c r="P23" i="18"/>
  <c r="K34" i="8" s="1"/>
  <c r="O23" i="18"/>
  <c r="J34" i="8" s="1"/>
  <c r="J36" i="8" s="1"/>
  <c r="N23" i="18"/>
  <c r="I34" i="8" s="1"/>
  <c r="I36" i="8" s="1"/>
  <c r="B2" i="18"/>
  <c r="K36" i="8" l="1"/>
  <c r="L36" i="8"/>
  <c r="C36" i="8"/>
  <c r="H37" i="8"/>
  <c r="I26" i="8" s="1"/>
  <c r="D34" i="8"/>
  <c r="R6" i="18"/>
  <c r="R7" i="18"/>
  <c r="R8" i="18"/>
  <c r="R10" i="18"/>
  <c r="R11" i="18"/>
  <c r="R12" i="18"/>
  <c r="R13" i="18"/>
  <c r="R14" i="18"/>
  <c r="R15" i="18"/>
  <c r="R17" i="18"/>
  <c r="R20" i="18"/>
  <c r="R5" i="18"/>
  <c r="I141" i="19" l="1"/>
  <c r="I30" i="8"/>
  <c r="I37" i="8" s="1"/>
  <c r="J26" i="8" s="1"/>
  <c r="J141" i="19" s="1"/>
  <c r="N20" i="18"/>
  <c r="I16" i="12" s="1"/>
  <c r="Q20" i="18"/>
  <c r="L16" i="12" s="1"/>
  <c r="L17" i="12" s="1"/>
  <c r="L123" i="19" s="1"/>
  <c r="N14" i="18"/>
  <c r="I93" i="12" s="1"/>
  <c r="Q14" i="18"/>
  <c r="L93" i="12" s="1"/>
  <c r="N10" i="18"/>
  <c r="I69" i="12" s="1"/>
  <c r="Q10" i="18"/>
  <c r="L69" i="12" s="1"/>
  <c r="M18" i="18"/>
  <c r="H125" i="12" s="1"/>
  <c r="Q18" i="18"/>
  <c r="L125" i="12" s="1"/>
  <c r="M13" i="18"/>
  <c r="H87" i="12" s="1"/>
  <c r="Q13" i="18"/>
  <c r="L87" i="12" s="1"/>
  <c r="M8" i="18"/>
  <c r="H54" i="12" s="1"/>
  <c r="Q8" i="18"/>
  <c r="L54" i="12" s="1"/>
  <c r="O25" i="18"/>
  <c r="J44" i="9" s="1"/>
  <c r="J45" i="9" s="1"/>
  <c r="Q25" i="18"/>
  <c r="L44" i="9" s="1"/>
  <c r="L45" i="9" s="1"/>
  <c r="P17" i="18"/>
  <c r="K115" i="12" s="1"/>
  <c r="Q17" i="18"/>
  <c r="L115" i="12" s="1"/>
  <c r="P12" i="18"/>
  <c r="K81" i="12" s="1"/>
  <c r="Q12" i="18"/>
  <c r="L81" i="12" s="1"/>
  <c r="P7" i="18"/>
  <c r="K45" i="12" s="1"/>
  <c r="Q7" i="18"/>
  <c r="L45" i="12" s="1"/>
  <c r="N24" i="18"/>
  <c r="I50" i="8" s="1"/>
  <c r="I52" i="8" s="1"/>
  <c r="Q24" i="18"/>
  <c r="L50" i="8" s="1"/>
  <c r="L52" i="8" s="1"/>
  <c r="O15" i="18"/>
  <c r="J99" i="12" s="1"/>
  <c r="Q15" i="18"/>
  <c r="L99" i="12" s="1"/>
  <c r="O11" i="18"/>
  <c r="J75" i="12" s="1"/>
  <c r="Q11" i="18"/>
  <c r="L75" i="12" s="1"/>
  <c r="O6" i="18"/>
  <c r="J38" i="12" s="1"/>
  <c r="Q6" i="18"/>
  <c r="L38" i="12" s="1"/>
  <c r="P5" i="18"/>
  <c r="K31" i="12" s="1"/>
  <c r="Q5" i="18"/>
  <c r="L31" i="12" s="1"/>
  <c r="O12" i="18"/>
  <c r="J81" i="12" s="1"/>
  <c r="M12" i="18"/>
  <c r="H81" i="12" s="1"/>
  <c r="O24" i="18"/>
  <c r="J50" i="8" s="1"/>
  <c r="J52" i="8" s="1"/>
  <c r="M14" i="18"/>
  <c r="H93" i="12" s="1"/>
  <c r="O20" i="18"/>
  <c r="J16" i="12" s="1"/>
  <c r="O10" i="18"/>
  <c r="J69" i="12" s="1"/>
  <c r="M20" i="18"/>
  <c r="H16" i="12" s="1"/>
  <c r="M10" i="18"/>
  <c r="H69" i="12" s="1"/>
  <c r="O17" i="18"/>
  <c r="J115" i="12" s="1"/>
  <c r="O7" i="18"/>
  <c r="J45" i="12" s="1"/>
  <c r="M17" i="18"/>
  <c r="H115" i="12" s="1"/>
  <c r="M7" i="18"/>
  <c r="H45" i="12" s="1"/>
  <c r="O14" i="18"/>
  <c r="J93" i="12" s="1"/>
  <c r="O5" i="18"/>
  <c r="J31" i="12" s="1"/>
  <c r="M25" i="18"/>
  <c r="N25" i="18"/>
  <c r="I44" i="9" s="1"/>
  <c r="P18" i="18"/>
  <c r="K125" i="12" s="1"/>
  <c r="N15" i="18"/>
  <c r="I99" i="12" s="1"/>
  <c r="P13" i="18"/>
  <c r="K87" i="12" s="1"/>
  <c r="N11" i="18"/>
  <c r="I75" i="12" s="1"/>
  <c r="P8" i="18"/>
  <c r="K54" i="12" s="1"/>
  <c r="M24" i="18"/>
  <c r="M15" i="18"/>
  <c r="H99" i="12" s="1"/>
  <c r="M11" i="18"/>
  <c r="H75" i="12" s="1"/>
  <c r="M6" i="18"/>
  <c r="H38" i="12" s="1"/>
  <c r="P24" i="18"/>
  <c r="P20" i="18"/>
  <c r="K16" i="12" s="1"/>
  <c r="O18" i="18"/>
  <c r="J125" i="12" s="1"/>
  <c r="N17" i="18"/>
  <c r="I115" i="12" s="1"/>
  <c r="P14" i="18"/>
  <c r="K93" i="12" s="1"/>
  <c r="O13" i="18"/>
  <c r="J87" i="12" s="1"/>
  <c r="N12" i="18"/>
  <c r="I81" i="12" s="1"/>
  <c r="P10" i="18"/>
  <c r="K69" i="12" s="1"/>
  <c r="O8" i="18"/>
  <c r="J54" i="12" s="1"/>
  <c r="N7" i="18"/>
  <c r="I45" i="12" s="1"/>
  <c r="N5" i="18"/>
  <c r="I31" i="12" s="1"/>
  <c r="P25" i="18"/>
  <c r="K44" i="9" s="1"/>
  <c r="N18" i="18"/>
  <c r="I125" i="12" s="1"/>
  <c r="P15" i="18"/>
  <c r="K99" i="12" s="1"/>
  <c r="N13" i="18"/>
  <c r="I87" i="12" s="1"/>
  <c r="P11" i="18"/>
  <c r="K75" i="12" s="1"/>
  <c r="N8" i="18"/>
  <c r="I54" i="12" s="1"/>
  <c r="P6" i="18"/>
  <c r="K38" i="12" s="1"/>
  <c r="N6" i="18"/>
  <c r="I38" i="12" s="1"/>
  <c r="M5" i="18"/>
  <c r="H31" i="12" s="1"/>
  <c r="J30" i="8" l="1"/>
  <c r="J37" i="8" s="1"/>
  <c r="K26" i="8"/>
  <c r="L26" i="8" s="1"/>
  <c r="K30" i="8"/>
  <c r="K37" i="8" s="1"/>
  <c r="I67" i="8"/>
  <c r="I152" i="19" s="1"/>
  <c r="L67" i="8"/>
  <c r="L152" i="19" s="1"/>
  <c r="L127" i="12"/>
  <c r="L127" i="19" s="1"/>
  <c r="K127" i="12"/>
  <c r="K127" i="19" s="1"/>
  <c r="L100" i="12"/>
  <c r="L126" i="19" s="1"/>
  <c r="A54" i="12"/>
  <c r="D38" i="12"/>
  <c r="K50" i="8"/>
  <c r="K52" i="8" s="1"/>
  <c r="D45" i="12"/>
  <c r="D31" i="12"/>
  <c r="K55" i="12"/>
  <c r="K125" i="19" s="1"/>
  <c r="L55" i="12"/>
  <c r="L125" i="19" s="1"/>
  <c r="A16" i="12"/>
  <c r="A31" i="12"/>
  <c r="A38" i="12"/>
  <c r="A45" i="12"/>
  <c r="D87" i="12"/>
  <c r="D54" i="12"/>
  <c r="D125" i="12"/>
  <c r="I100" i="12"/>
  <c r="I126" i="19" s="1"/>
  <c r="I127" i="12"/>
  <c r="I127" i="19" s="1"/>
  <c r="I55" i="12"/>
  <c r="I125" i="19" s="1"/>
  <c r="H100" i="12"/>
  <c r="H126" i="19" s="1"/>
  <c r="D69" i="12"/>
  <c r="D93" i="12"/>
  <c r="C52" i="8"/>
  <c r="H50" i="8"/>
  <c r="H52" i="8" s="1"/>
  <c r="D50" i="8"/>
  <c r="D44" i="9"/>
  <c r="C45" i="9"/>
  <c r="H44" i="9"/>
  <c r="H127" i="12"/>
  <c r="H127" i="19" s="1"/>
  <c r="D115" i="12"/>
  <c r="J67" i="8"/>
  <c r="J152" i="19" s="1"/>
  <c r="J117" i="19"/>
  <c r="D75" i="12"/>
  <c r="J127" i="12"/>
  <c r="J127" i="19" s="1"/>
  <c r="D99" i="12"/>
  <c r="I45" i="9"/>
  <c r="H55" i="12"/>
  <c r="H125" i="19" s="1"/>
  <c r="K45" i="9"/>
  <c r="K100" i="12"/>
  <c r="K126" i="19" s="1"/>
  <c r="J55" i="12"/>
  <c r="J125" i="19" s="1"/>
  <c r="J100" i="12"/>
  <c r="J126" i="19" s="1"/>
  <c r="D81" i="12"/>
  <c r="D16" i="12"/>
  <c r="K141" i="19" l="1"/>
  <c r="L141" i="19"/>
  <c r="L30" i="8"/>
  <c r="L37" i="8" s="1"/>
  <c r="I100" i="19"/>
  <c r="J100" i="19"/>
  <c r="L129" i="19"/>
  <c r="L98" i="19" s="1"/>
  <c r="K67" i="8"/>
  <c r="K152" i="19" s="1"/>
  <c r="L117" i="19"/>
  <c r="K117" i="19"/>
  <c r="I117" i="19"/>
  <c r="H45" i="9"/>
  <c r="H53" i="8"/>
  <c r="I42" i="8" s="1"/>
  <c r="H67" i="8"/>
  <c r="H152" i="19" s="1"/>
  <c r="H3" i="18"/>
  <c r="I142" i="19" l="1"/>
  <c r="I144" i="19" s="1"/>
  <c r="I151" i="19" s="1"/>
  <c r="I153" i="19" s="1"/>
  <c r="I13" i="8" s="1"/>
  <c r="I14" i="8" s="1"/>
  <c r="I46" i="8"/>
  <c r="I53" i="8" s="1"/>
  <c r="J42" i="8" s="1"/>
  <c r="H153" i="19"/>
  <c r="H18" i="8" s="1"/>
  <c r="H100" i="19"/>
  <c r="K100" i="19"/>
  <c r="H117" i="19"/>
  <c r="B3" i="9"/>
  <c r="J46" i="8" l="1"/>
  <c r="J53" i="8" s="1"/>
  <c r="J142" i="19"/>
  <c r="J144" i="19" s="1"/>
  <c r="J151" i="19" s="1"/>
  <c r="J153" i="19" s="1"/>
  <c r="K42" i="8"/>
  <c r="I18" i="8"/>
  <c r="H13" i="8"/>
  <c r="H14" i="8" s="1"/>
  <c r="I19" i="8"/>
  <c r="I20" i="8" s="1"/>
  <c r="H19" i="8"/>
  <c r="J18" i="8" l="1"/>
  <c r="J19" i="8" s="1"/>
  <c r="J13" i="8"/>
  <c r="J14" i="8" s="1"/>
  <c r="K46" i="8"/>
  <c r="K53" i="8" s="1"/>
  <c r="L42" i="8"/>
  <c r="K142" i="19"/>
  <c r="K144" i="19" s="1"/>
  <c r="K151" i="19" s="1"/>
  <c r="K153" i="19" s="1"/>
  <c r="H20" i="8"/>
  <c r="K3" i="9"/>
  <c r="K17" i="12"/>
  <c r="K123" i="19" s="1"/>
  <c r="K129" i="19" s="1"/>
  <c r="K98" i="19" s="1"/>
  <c r="J17" i="12"/>
  <c r="J123" i="19" s="1"/>
  <c r="J129" i="19" s="1"/>
  <c r="J98" i="19" s="1"/>
  <c r="I17" i="12"/>
  <c r="I123" i="19" s="1"/>
  <c r="I129" i="19" s="1"/>
  <c r="I98" i="19" s="1"/>
  <c r="H17" i="12"/>
  <c r="H123" i="19" s="1"/>
  <c r="H129" i="19" s="1"/>
  <c r="H98" i="19" s="1"/>
  <c r="R18" i="18"/>
  <c r="J20" i="8" l="1"/>
  <c r="K13" i="8"/>
  <c r="K14" i="8" s="1"/>
  <c r="K18" i="8"/>
  <c r="K19" i="8" s="1"/>
  <c r="L142" i="19"/>
  <c r="L144" i="19" s="1"/>
  <c r="L151" i="19" s="1"/>
  <c r="L153" i="19" s="1"/>
  <c r="L46" i="8"/>
  <c r="L53" i="8" s="1"/>
  <c r="N22" i="18"/>
  <c r="I35" i="9" s="1"/>
  <c r="I36" i="9" s="1"/>
  <c r="I37" i="9" s="1"/>
  <c r="Q22" i="18"/>
  <c r="L35" i="9" s="1"/>
  <c r="L36" i="9" s="1"/>
  <c r="L37" i="9" s="1"/>
  <c r="M22" i="18"/>
  <c r="P22" i="18"/>
  <c r="K35" i="9" s="1"/>
  <c r="O22" i="18"/>
  <c r="J35" i="9" s="1"/>
  <c r="J36" i="9" s="1"/>
  <c r="K20" i="8" l="1"/>
  <c r="L13" i="8"/>
  <c r="L14" i="8" s="1"/>
  <c r="L20" i="8" s="1"/>
  <c r="L18" i="8"/>
  <c r="L19" i="8" s="1"/>
  <c r="I116" i="19"/>
  <c r="I119" i="19" s="1"/>
  <c r="I102" i="19" s="1"/>
  <c r="K36" i="9"/>
  <c r="R3" i="18"/>
  <c r="D35" i="9"/>
  <c r="A35" i="9"/>
  <c r="H35" i="9"/>
  <c r="H36" i="9" s="1"/>
  <c r="B30" i="9"/>
  <c r="J37" i="9"/>
  <c r="J116" i="19"/>
  <c r="J119" i="19" s="1"/>
  <c r="J102" i="19" s="1"/>
  <c r="J106" i="19" s="1"/>
  <c r="H116" i="19" l="1"/>
  <c r="H119" i="19" s="1"/>
  <c r="H102" i="19" s="1"/>
  <c r="H37" i="9"/>
  <c r="K116" i="19"/>
  <c r="K119" i="19" s="1"/>
  <c r="K102" i="19" s="1"/>
  <c r="K106" i="19" s="1"/>
  <c r="M106" i="19" s="1"/>
  <c r="K37" i="9"/>
  <c r="L116" i="19"/>
  <c r="L119" i="19" s="1"/>
  <c r="L102" i="19" s="1"/>
  <c r="L106" i="19" s="1"/>
</calcChain>
</file>

<file path=xl/comments1.xml><?xml version="1.0" encoding="utf-8"?>
<comments xmlns="http://schemas.openxmlformats.org/spreadsheetml/2006/main">
  <authors>
    <author>State of Wyoming</author>
    <author>Melander, Brendon</author>
  </authors>
  <commentList>
    <comment ref="V11" authorId="0">
      <text>
        <r>
          <rPr>
            <sz val="9"/>
            <color indexed="81"/>
            <rFont val="Tahoma"/>
            <family val="2"/>
          </rPr>
          <t>The Administration Budget outlines the funds set aside for personnel services, board expenses, contractual expenses, and other miscellaneous administrative expenses (i.e. postage).</t>
        </r>
      </text>
    </comment>
    <comment ref="V14" authorId="0">
      <text>
        <r>
          <rPr>
            <sz val="9"/>
            <color indexed="81"/>
            <rFont val="Tahoma"/>
            <family val="2"/>
          </rPr>
          <t xml:space="preserve">Personnel Services includes gross salary only for those with administrative type duties (i.e. bookkeepers, clerks, managers, etc.).  Click on the cell for more information.
</t>
        </r>
      </text>
    </comment>
    <comment ref="V22" authorId="0">
      <text>
        <r>
          <rPr>
            <sz val="9"/>
            <color indexed="81"/>
            <rFont val="Tahoma"/>
            <family val="2"/>
          </rPr>
          <t>Be sure to list any significant board expenses that are not already shown below.</t>
        </r>
      </text>
    </comment>
    <comment ref="V29" authorId="0">
      <text>
        <r>
          <rPr>
            <sz val="9"/>
            <color indexed="81"/>
            <rFont val="Tahoma"/>
            <family val="2"/>
          </rPr>
          <t>Contractual services are services provided to the district where written contracts are involved.  Be sure to list any significant contractual expenses that are not already shown below.</t>
        </r>
      </text>
    </comment>
    <comment ref="V47" authorId="0">
      <text>
        <r>
          <rPr>
            <sz val="9"/>
            <color indexed="81"/>
            <rFont val="Tahoma"/>
            <family val="2"/>
          </rPr>
          <t>The Operations Budget outlines the funds used/to be used for non-administrative personnel, travel, operating supplies, and program services.</t>
        </r>
      </text>
    </comment>
    <comment ref="V50" authorId="0">
      <text>
        <r>
          <rPr>
            <sz val="9"/>
            <color indexed="81"/>
            <rFont val="Tahoma"/>
            <family val="2"/>
          </rPr>
          <t>Personnel services include gross salary for all non-administrative employees whose duties relate to providing the services for which the district or board was formed.  Click the on the cell for more information.</t>
        </r>
      </text>
    </comment>
    <comment ref="V57" authorId="0">
      <text>
        <r>
          <rPr>
            <sz val="9"/>
            <color indexed="81"/>
            <rFont val="Tahoma"/>
            <family val="2"/>
          </rPr>
          <t xml:space="preserve">Travel should include </t>
        </r>
        <r>
          <rPr>
            <u/>
            <sz val="9"/>
            <color indexed="81"/>
            <rFont val="Tahoma"/>
            <family val="2"/>
          </rPr>
          <t>only</t>
        </r>
        <r>
          <rPr>
            <sz val="9"/>
            <color indexed="81"/>
            <rFont val="Tahoma"/>
            <family val="2"/>
          </rPr>
          <t xml:space="preserve"> travel related to providing the services for which the district or board was formed.</t>
        </r>
      </text>
    </comment>
    <comment ref="V63" authorId="0">
      <text>
        <r>
          <rPr>
            <sz val="9"/>
            <color indexed="81"/>
            <rFont val="Tahoma"/>
            <family val="2"/>
          </rPr>
          <t>This should include supplies specific to providing the services for which the district or board was formed.  Some districts will include repairs and maintenance on equipment.</t>
        </r>
      </text>
    </comment>
    <comment ref="V69" authorId="0">
      <text>
        <r>
          <rPr>
            <sz val="9"/>
            <color indexed="81"/>
            <rFont val="Tahoma"/>
            <family val="2"/>
          </rPr>
          <t>Program service costs are those directly associated with providing services, for which the entity was formed, to its constituency.  For a list of examples, please see the "Special District Accounting Manual" under the "Budget Report Form" section.</t>
        </r>
      </text>
    </comment>
    <comment ref="V90" authorId="0">
      <text>
        <r>
          <rPr>
            <sz val="9"/>
            <color indexed="81"/>
            <rFont val="Tahoma"/>
            <family val="2"/>
          </rPr>
          <t>Indirect costs are those which are not directly attributed to specific cost objects.  Click on the cell for an example.</t>
        </r>
      </text>
    </comment>
    <comment ref="V93" authorId="0">
      <text>
        <r>
          <rPr>
            <sz val="9"/>
            <color indexed="81"/>
            <rFont val="Tahoma"/>
            <family val="2"/>
          </rPr>
          <t xml:space="preserve">Insurance costs include the cost of any required surety bonds, as well as all other forms of insurance indicated on this form.
</t>
        </r>
      </text>
    </comment>
    <comment ref="V100" authorId="0">
      <text>
        <r>
          <rPr>
            <sz val="9"/>
            <color indexed="81"/>
            <rFont val="Tahoma"/>
            <family val="2"/>
          </rPr>
          <t>Separately list the employer's share of FICA, workers' compensation, unemployment taxes, the employer's share of retirement, health and/or life insurance or any other employee benefits.  The employee's share of FICA and withholding should not be included here.</t>
        </r>
      </text>
    </comment>
    <comment ref="V115" authorId="0">
      <text>
        <r>
          <rPr>
            <sz val="9"/>
            <color indexed="81"/>
            <rFont val="Tahoma"/>
            <family val="2"/>
          </rPr>
          <t>The Capital Outlay Budget should be specific regarding planned acquisitions of real property and/or equipment.</t>
        </r>
      </text>
    </comment>
    <comment ref="V131" authorId="0">
      <text>
        <r>
          <rPr>
            <sz val="9"/>
            <color indexed="81"/>
            <rFont val="Tahoma"/>
            <family val="2"/>
          </rPr>
          <t xml:space="preserve">Cash and forecasted revenue includes all revenues from all sources, </t>
        </r>
        <r>
          <rPr>
            <b/>
            <u/>
            <sz val="9"/>
            <color indexed="81"/>
            <rFont val="Tahoma"/>
            <family val="2"/>
          </rPr>
          <t>unless</t>
        </r>
        <r>
          <rPr>
            <sz val="9"/>
            <color indexed="81"/>
            <rFont val="Tahoma"/>
            <family val="2"/>
          </rPr>
          <t xml:space="preserve"> your property taxes must be authorized by the County Commissioners. Be sure to include all cash and investments at the beginning of the new budget year.</t>
        </r>
      </text>
    </comment>
    <comment ref="V155" authorId="0">
      <text>
        <r>
          <rPr>
            <sz val="9"/>
            <color indexed="81"/>
            <rFont val="Tahoma"/>
            <family val="2"/>
          </rPr>
          <t>The depreciation reserve may be thought of as a reserve for capital expenditures, and the emergency reserve is the equivalent of a cash reserve.  Click on the cell to see an example.</t>
        </r>
      </text>
    </comment>
    <comment ref="V169" authorId="0">
      <text>
        <r>
          <rPr>
            <sz val="9"/>
            <color indexed="81"/>
            <rFont val="Tahoma"/>
            <family val="2"/>
          </rPr>
          <t xml:space="preserve">"Other Reserve" includes any reserve account(s) that don't fall into the "Depreciation" or "Emergency" categories.  Click on the cell to see an example.
</t>
        </r>
      </text>
    </comment>
    <comment ref="V182" authorId="0">
      <text>
        <r>
          <rPr>
            <sz val="9"/>
            <color indexed="81"/>
            <rFont val="Tahoma"/>
            <family val="2"/>
          </rPr>
          <t xml:space="preserve">The "Emergency Reserve" is the equivalent of a cash reserve.  Click on the cell to see an example.
</t>
        </r>
      </text>
    </comment>
    <comment ref="V193" authorId="1">
      <text>
        <r>
          <rPr>
            <sz val="9"/>
            <color indexed="81"/>
            <rFont val="Tahoma"/>
            <family val="2"/>
          </rPr>
          <t xml:space="preserve">This amount should reflect end of year cash balance, including monies held in reserve.
</t>
        </r>
      </text>
    </comment>
  </commentList>
</comments>
</file>

<file path=xl/sharedStrings.xml><?xml version="1.0" encoding="utf-8"?>
<sst xmlns="http://schemas.openxmlformats.org/spreadsheetml/2006/main" count="2134" uniqueCount="880">
  <si>
    <t>NAME OF DISTRICT/BOARD</t>
  </si>
  <si>
    <t>Proposed Budget</t>
  </si>
  <si>
    <t>1.</t>
  </si>
  <si>
    <t>2.</t>
  </si>
  <si>
    <t>Budget Officer / District Official (if not same as "Submitted by")</t>
  </si>
  <si>
    <t>Date adopted by Special District</t>
  </si>
  <si>
    <t>FYE</t>
  </si>
  <si>
    <t>Government Support</t>
  </si>
  <si>
    <t>State Aid</t>
  </si>
  <si>
    <t>County Aid</t>
  </si>
  <si>
    <t>City (or Town) Aid</t>
  </si>
  <si>
    <t>Other (Specify)</t>
  </si>
  <si>
    <t>Operating Revenues</t>
  </si>
  <si>
    <t>Customer Charges</t>
  </si>
  <si>
    <t>Sales of Goods or Services</t>
  </si>
  <si>
    <t>Other Assessments</t>
  </si>
  <si>
    <t>Grants</t>
  </si>
  <si>
    <t>Direct Federal Grants</t>
  </si>
  <si>
    <t>Federal Grants thru State Agencies</t>
  </si>
  <si>
    <t>Grants from State Agencies</t>
  </si>
  <si>
    <t>Miscellaneous:</t>
  </si>
  <si>
    <t>Interest</t>
  </si>
  <si>
    <t>Deductions:</t>
  </si>
  <si>
    <t>Unpaid bills at FYE</t>
  </si>
  <si>
    <t>a.</t>
  </si>
  <si>
    <t>b.</t>
  </si>
  <si>
    <t>c.</t>
  </si>
  <si>
    <t>Other past due-as estimated by Co. Treas.</t>
  </si>
  <si>
    <t xml:space="preserve">Administration </t>
  </si>
  <si>
    <t>Operations</t>
  </si>
  <si>
    <t>Indirect Costs</t>
  </si>
  <si>
    <t>Capital Outlay</t>
  </si>
  <si>
    <t>Debt Service</t>
  </si>
  <si>
    <t>Beginning Balance in Reserve Accounts</t>
  </si>
  <si>
    <t>Total Reserves (a+b+c)</t>
  </si>
  <si>
    <t>DEPRECIATION (REPLACEMENT) RESERVE</t>
  </si>
  <si>
    <t>Balance in Reserve Account, beginning of budget year</t>
  </si>
  <si>
    <t>SUB-TOTAL</t>
  </si>
  <si>
    <t>OTHER RESERVE</t>
  </si>
  <si>
    <t>Balance to be retained in Depreciation Reserve Account (Line 3 - Line 5)</t>
  </si>
  <si>
    <t>EMERGENCY RESERVE (cash)</t>
  </si>
  <si>
    <t>SCHEDULE B</t>
  </si>
  <si>
    <t>ACTIVITY</t>
  </si>
  <si>
    <t>Personnel Services:</t>
  </si>
  <si>
    <t>Administrator</t>
  </si>
  <si>
    <t>Secretary</t>
  </si>
  <si>
    <t>Clerical</t>
  </si>
  <si>
    <t>Board Expenses:</t>
  </si>
  <si>
    <t>Travel</t>
  </si>
  <si>
    <t>Mileage</t>
  </si>
  <si>
    <t>Contractual Services:</t>
  </si>
  <si>
    <t>Legal</t>
  </si>
  <si>
    <t>Accounting/Auditing</t>
  </si>
  <si>
    <t>Other:</t>
  </si>
  <si>
    <t>Office Supplies</t>
  </si>
  <si>
    <t>Office equipment, rent &amp; repair</t>
  </si>
  <si>
    <t>Education</t>
  </si>
  <si>
    <t>Registrations</t>
  </si>
  <si>
    <t xml:space="preserve">TOTAL ADMINISTRATION </t>
  </si>
  <si>
    <t>SCHEDULE C</t>
  </si>
  <si>
    <t>Wages--Operations</t>
  </si>
  <si>
    <t>Service Contracts</t>
  </si>
  <si>
    <t>Travel:</t>
  </si>
  <si>
    <t>TOTAL OPERATIONS</t>
  </si>
  <si>
    <t>SCHEDULE D</t>
  </si>
  <si>
    <t>Insurance</t>
  </si>
  <si>
    <t>Liability</t>
  </si>
  <si>
    <t>Buildings and vehicles</t>
  </si>
  <si>
    <t>Equipment</t>
  </si>
  <si>
    <t>Indirect payroll costs:</t>
  </si>
  <si>
    <t>Workers Compensation</t>
  </si>
  <si>
    <t>Retirement</t>
  </si>
  <si>
    <t>TOTAL INDIRECT COSTS</t>
  </si>
  <si>
    <t>Real Property</t>
  </si>
  <si>
    <t>Vehicles</t>
  </si>
  <si>
    <t>Office Equipment</t>
  </si>
  <si>
    <t>SCHEDULE E</t>
  </si>
  <si>
    <t>TOTAL CAPITAL OUTLAY</t>
  </si>
  <si>
    <t>Principal</t>
  </si>
  <si>
    <t>Fees</t>
  </si>
  <si>
    <t>TOTAL DEBT SERVICE</t>
  </si>
  <si>
    <t>TOTAL CAPITAL OUTLAY (a+b+c)</t>
  </si>
  <si>
    <t>TOTAL OTHER RESERVE  OUTLAY (a+b+c)</t>
  </si>
  <si>
    <t>Total to be added (a+b+c)</t>
  </si>
  <si>
    <t>Balance to be retained in Other Reserve Account (Line 9 - Line 11)</t>
  </si>
  <si>
    <t>Balance to be retained in Cash Reserve Account (Line 15 - Line 16)</t>
  </si>
  <si>
    <t>Unemployment Taxes</t>
  </si>
  <si>
    <t xml:space="preserve">Total Expenditures </t>
  </si>
  <si>
    <t>FICA (Social Security) taxes</t>
  </si>
  <si>
    <t>SCHEDULE G</t>
  </si>
  <si>
    <t xml:space="preserve">Other County Support </t>
  </si>
  <si>
    <t>DATA INPUT</t>
  </si>
  <si>
    <t xml:space="preserve">Amount to be added </t>
  </si>
  <si>
    <t xml:space="preserve">INSTRUCTIONS FOR COMPLETING BUDGET REQUEST FORM </t>
  </si>
  <si>
    <t>Amount to be spent from Emergency Reserve (Cash)</t>
  </si>
  <si>
    <r>
      <t>Identify  the amount to be spent from "Reserve for Capital Outlay"</t>
    </r>
    <r>
      <rPr>
        <i/>
        <sz val="9"/>
        <rFont val="Arial"/>
        <family val="2"/>
      </rPr>
      <t xml:space="preserve"> </t>
    </r>
    <r>
      <rPr>
        <i/>
        <sz val="8"/>
        <rFont val="Arial"/>
        <family val="2"/>
      </rPr>
      <t/>
    </r>
  </si>
  <si>
    <r>
      <t>Other (Specify)</t>
    </r>
    <r>
      <rPr>
        <i/>
        <sz val="8"/>
        <rFont val="Arial"/>
        <family val="2"/>
      </rPr>
      <t xml:space="preserve"> </t>
    </r>
  </si>
  <si>
    <t xml:space="preserve">Operating supplies (List): </t>
  </si>
  <si>
    <t>Program Services (List):</t>
  </si>
  <si>
    <t xml:space="preserve">Contractual Arrangements (List):  </t>
  </si>
  <si>
    <t xml:space="preserve">Other operations (Specify):  </t>
  </si>
  <si>
    <t>Total Deductions (a+b)</t>
  </si>
  <si>
    <t>Please follow the steps below:</t>
  </si>
  <si>
    <r>
      <t xml:space="preserve">Balance in Reserve Account, </t>
    </r>
    <r>
      <rPr>
        <b/>
        <u/>
        <sz val="9"/>
        <rFont val="Arial"/>
        <family val="2"/>
      </rPr>
      <t>beginning of budget year</t>
    </r>
  </si>
  <si>
    <r>
      <t>Amount to be added to the reserve</t>
    </r>
    <r>
      <rPr>
        <i/>
        <sz val="8"/>
        <rFont val="Arial"/>
        <family val="2"/>
      </rPr>
      <t/>
    </r>
  </si>
  <si>
    <t>Amount to be added to the reserve</t>
  </si>
  <si>
    <t xml:space="preserve">In accordance with the requirements of WS 16-4-104 The Department of Audit has modified the Standard Budget Form.  </t>
  </si>
  <si>
    <t>TOTAL TO BE SPENT</t>
  </si>
  <si>
    <t>Total Government Support</t>
  </si>
  <si>
    <t>Total Operating Revenues</t>
  </si>
  <si>
    <t>Total Grants</t>
  </si>
  <si>
    <t>Total Miscellaneous</t>
  </si>
  <si>
    <t>Reserves</t>
  </si>
  <si>
    <t>Estimated cash available</t>
  </si>
  <si>
    <t>a. Depreciation Reserve</t>
  </si>
  <si>
    <t>b. Other Reserve</t>
  </si>
  <si>
    <t>c.  Emergency Reserve (Cash)</t>
  </si>
  <si>
    <t>Subtotal</t>
  </si>
  <si>
    <t>Less Total to be spent</t>
  </si>
  <si>
    <t>FORECASTED REVENUE</t>
  </si>
  <si>
    <t>Total Forecasted Revenue</t>
  </si>
  <si>
    <t>Other Forecasted revenues:</t>
  </si>
  <si>
    <r>
      <t>Other forecasted revenue (specify):</t>
    </r>
    <r>
      <rPr>
        <i/>
        <sz val="8"/>
        <rFont val="Arial"/>
        <family val="2"/>
      </rPr>
      <t xml:space="preserve"> </t>
    </r>
  </si>
  <si>
    <t>Total Other Forecasted Revenue (a+b)</t>
  </si>
  <si>
    <t>Total Cash Available and Forecasted Revenue</t>
  </si>
  <si>
    <t>Other Forecasted Revenue</t>
  </si>
  <si>
    <t>B-1</t>
  </si>
  <si>
    <t>B-1.1</t>
  </si>
  <si>
    <t>B-1.2</t>
  </si>
  <si>
    <t>B-1.3</t>
  </si>
  <si>
    <t>B-1.4</t>
  </si>
  <si>
    <t>B-1.5</t>
  </si>
  <si>
    <t>B-1.6</t>
  </si>
  <si>
    <t>B-2</t>
  </si>
  <si>
    <t>B-2.2</t>
  </si>
  <si>
    <t>B-2.1</t>
  </si>
  <si>
    <t>B-2.3</t>
  </si>
  <si>
    <t>B-2.4</t>
  </si>
  <si>
    <t>B-2.5</t>
  </si>
  <si>
    <t>B-3</t>
  </si>
  <si>
    <t>B-3.1</t>
  </si>
  <si>
    <t>B-3.2</t>
  </si>
  <si>
    <t>B-3.3</t>
  </si>
  <si>
    <t>B-3.4</t>
  </si>
  <si>
    <t>B-3.5</t>
  </si>
  <si>
    <t>B-4</t>
  </si>
  <si>
    <t>B-4.1</t>
  </si>
  <si>
    <t>B-4.2</t>
  </si>
  <si>
    <t>B-4.3</t>
  </si>
  <si>
    <t>B-4.4</t>
  </si>
  <si>
    <t>B-4.5</t>
  </si>
  <si>
    <t>B-4.6</t>
  </si>
  <si>
    <t>B-4.7</t>
  </si>
  <si>
    <t>B-5</t>
  </si>
  <si>
    <t>C-1</t>
  </si>
  <si>
    <t>C-1.1</t>
  </si>
  <si>
    <t>C-1.2</t>
  </si>
  <si>
    <t>C-1.3</t>
  </si>
  <si>
    <t>C-1.4</t>
  </si>
  <si>
    <t>C-1.5</t>
  </si>
  <si>
    <t>C-2</t>
  </si>
  <si>
    <t>C-2.2</t>
  </si>
  <si>
    <t>C-2.1</t>
  </si>
  <si>
    <t>C-2.3</t>
  </si>
  <si>
    <t>C-2.4</t>
  </si>
  <si>
    <t>C-3</t>
  </si>
  <si>
    <t>C-3.1</t>
  </si>
  <si>
    <t>C-3.2</t>
  </si>
  <si>
    <t>C-3.3</t>
  </si>
  <si>
    <t>C-3.4</t>
  </si>
  <si>
    <t>C-4</t>
  </si>
  <si>
    <t>C-4.1</t>
  </si>
  <si>
    <t>C-4.2</t>
  </si>
  <si>
    <t>C-4.3</t>
  </si>
  <si>
    <t>C-4.4</t>
  </si>
  <si>
    <t>C-5</t>
  </si>
  <si>
    <t>C-5.1</t>
  </si>
  <si>
    <t>C-5.2</t>
  </si>
  <si>
    <t>C-5.3</t>
  </si>
  <si>
    <t>C-5.4</t>
  </si>
  <si>
    <t>C-6</t>
  </si>
  <si>
    <t>C-6.1</t>
  </si>
  <si>
    <t>C-6.2</t>
  </si>
  <si>
    <t>C-6.3</t>
  </si>
  <si>
    <t>C-6.4</t>
  </si>
  <si>
    <t>C-7</t>
  </si>
  <si>
    <t>D-1</t>
  </si>
  <si>
    <t>D-1.1</t>
  </si>
  <si>
    <t>D-2</t>
  </si>
  <si>
    <t>D-2.1</t>
  </si>
  <si>
    <t>D-3</t>
  </si>
  <si>
    <t>D-1.2</t>
  </si>
  <si>
    <t>D-1.3</t>
  </si>
  <si>
    <t>D-1.4</t>
  </si>
  <si>
    <t>D-1.5</t>
  </si>
  <si>
    <t>D-2.2</t>
  </si>
  <si>
    <t>D-2.3</t>
  </si>
  <si>
    <t>D-2.4</t>
  </si>
  <si>
    <t>D-2.5</t>
  </si>
  <si>
    <t>D-2.6</t>
  </si>
  <si>
    <t>D-1.6</t>
  </si>
  <si>
    <t>E-1.1</t>
  </si>
  <si>
    <t>E-1.2</t>
  </si>
  <si>
    <t>E-1.3</t>
  </si>
  <si>
    <t>E-1.4</t>
  </si>
  <si>
    <t>E-1.5</t>
  </si>
  <si>
    <t>E-1.6</t>
  </si>
  <si>
    <t>E-2</t>
  </si>
  <si>
    <t>E-1</t>
  </si>
  <si>
    <t>F-1</t>
  </si>
  <si>
    <t>F-1.1</t>
  </si>
  <si>
    <t>F-1.2</t>
  </si>
  <si>
    <t>F-1.3</t>
  </si>
  <si>
    <t>F-2</t>
  </si>
  <si>
    <t>G-1</t>
  </si>
  <si>
    <t>G-1.1</t>
  </si>
  <si>
    <t>G-2</t>
  </si>
  <si>
    <t>G-2.1</t>
  </si>
  <si>
    <t>G-3</t>
  </si>
  <si>
    <t>G-3.1</t>
  </si>
  <si>
    <t>G-4</t>
  </si>
  <si>
    <t>G-4.1</t>
  </si>
  <si>
    <t>G-5</t>
  </si>
  <si>
    <t>G-1.2</t>
  </si>
  <si>
    <t>G-1.3</t>
  </si>
  <si>
    <t>G-1.4</t>
  </si>
  <si>
    <t>G-1.5</t>
  </si>
  <si>
    <t>G-2.2</t>
  </si>
  <si>
    <t>G-2.3</t>
  </si>
  <si>
    <t>G-2.4</t>
  </si>
  <si>
    <t>G-3.2</t>
  </si>
  <si>
    <t>G-3.3</t>
  </si>
  <si>
    <t>G-3.4</t>
  </si>
  <si>
    <t>G-4.2</t>
  </si>
  <si>
    <t>G-4.3</t>
  </si>
  <si>
    <t>G-6</t>
  </si>
  <si>
    <t>G-7</t>
  </si>
  <si>
    <t>G-7.1</t>
  </si>
  <si>
    <t>G-7.2</t>
  </si>
  <si>
    <t>G-7.3</t>
  </si>
  <si>
    <t>G-8</t>
  </si>
  <si>
    <t>G-9</t>
  </si>
  <si>
    <t>G-9.1</t>
  </si>
  <si>
    <t>G-9.2</t>
  </si>
  <si>
    <t>G-9.3</t>
  </si>
  <si>
    <t>G-9.4</t>
  </si>
  <si>
    <t>G-10</t>
  </si>
  <si>
    <t>G-9.5</t>
  </si>
  <si>
    <t>H-1</t>
  </si>
  <si>
    <t>H-2</t>
  </si>
  <si>
    <t>J-1</t>
  </si>
  <si>
    <t>J-2</t>
  </si>
  <si>
    <t>J-3</t>
  </si>
  <si>
    <t>S-1</t>
  </si>
  <si>
    <t>S-2</t>
  </si>
  <si>
    <t>S-3</t>
  </si>
  <si>
    <t>S-4</t>
  </si>
  <si>
    <t>S-5</t>
  </si>
  <si>
    <t>S-6</t>
  </si>
  <si>
    <t>S-7</t>
  </si>
  <si>
    <t>J-4</t>
  </si>
  <si>
    <t>J-5</t>
  </si>
  <si>
    <t>J-6</t>
  </si>
  <si>
    <t>J-8</t>
  </si>
  <si>
    <t>J-9</t>
  </si>
  <si>
    <t>J-10</t>
  </si>
  <si>
    <t>J-11</t>
  </si>
  <si>
    <t>J-12</t>
  </si>
  <si>
    <t>J-14</t>
  </si>
  <si>
    <t>J-15</t>
  </si>
  <si>
    <t>J-16</t>
  </si>
  <si>
    <t>J-17</t>
  </si>
  <si>
    <t>J-18</t>
  </si>
  <si>
    <t>J-19</t>
  </si>
  <si>
    <t>J-15.1</t>
  </si>
  <si>
    <t>J-15.2</t>
  </si>
  <si>
    <t>J-15.3</t>
  </si>
  <si>
    <t>J-15.4</t>
  </si>
  <si>
    <t>J-16.1</t>
  </si>
  <si>
    <t>J-16.2</t>
  </si>
  <si>
    <t>J-16.3</t>
  </si>
  <si>
    <t>J-16.4</t>
  </si>
  <si>
    <t>DISTRICT ADDRESS:</t>
  </si>
  <si>
    <t>DISTRICT PHONE:</t>
  </si>
  <si>
    <t>PREPARED BY:</t>
  </si>
  <si>
    <t>3.</t>
  </si>
  <si>
    <t xml:space="preserve">Identify  the amount and project to be spent from "Other Reserves" </t>
  </si>
  <si>
    <t>Other: Specify</t>
  </si>
  <si>
    <t>4.</t>
  </si>
  <si>
    <t>5.</t>
  </si>
  <si>
    <t>D-4</t>
  </si>
  <si>
    <t>Depreciation Expenses</t>
  </si>
  <si>
    <t>Health Insurance</t>
  </si>
  <si>
    <t xml:space="preserve">Other (Specify) </t>
  </si>
  <si>
    <t>a.  Download this as an Excel file and save to your computer.</t>
  </si>
  <si>
    <t>Total Estimated Cash and Investments on Hand (less any reserves listed above)</t>
  </si>
  <si>
    <t>G-5.1</t>
  </si>
  <si>
    <t>G-5.2</t>
  </si>
  <si>
    <t>G-5.3</t>
  </si>
  <si>
    <t>G-5.4</t>
  </si>
  <si>
    <t>G-5.5</t>
  </si>
  <si>
    <t>G-5.6</t>
  </si>
  <si>
    <t>G-7.4</t>
  </si>
  <si>
    <t>G-7.5</t>
  </si>
  <si>
    <t>G-7.6</t>
  </si>
  <si>
    <t>G-8.1</t>
  </si>
  <si>
    <t>G-8.2</t>
  </si>
  <si>
    <t>G-8.3</t>
  </si>
  <si>
    <t>G-8.4</t>
  </si>
  <si>
    <t>G-8.5</t>
  </si>
  <si>
    <t>Final Budget</t>
  </si>
  <si>
    <r>
      <t xml:space="preserve">b.  </t>
    </r>
    <r>
      <rPr>
        <b/>
        <sz val="9"/>
        <rFont val="Arial"/>
        <family val="2"/>
      </rPr>
      <t>Begin by reading this instruction sheet and continue by inputting data on the following worksheets (Tabs are along the bottom of the page).</t>
    </r>
    <r>
      <rPr>
        <sz val="9"/>
        <rFont val="Arial"/>
        <family val="2"/>
      </rPr>
      <t xml:space="preserve">  This will automatically fill results to the "Budget Summary" sheet.</t>
    </r>
  </si>
  <si>
    <t>save and reopen the excel file.</t>
  </si>
  <si>
    <t>Description</t>
  </si>
  <si>
    <t>Section</t>
  </si>
  <si>
    <r>
      <t>Other (Specify)</t>
    </r>
    <r>
      <rPr>
        <i/>
        <sz val="8"/>
        <color rgb="FF0070C0"/>
        <rFont val="Arial"/>
        <family val="2"/>
      </rPr>
      <t xml:space="preserve"> </t>
    </r>
  </si>
  <si>
    <r>
      <t>Other forecasted revenue (specify):</t>
    </r>
    <r>
      <rPr>
        <i/>
        <sz val="8"/>
        <color rgb="FF0070C0"/>
        <rFont val="Arial"/>
        <family val="2"/>
      </rPr>
      <t xml:space="preserve"> </t>
    </r>
  </si>
  <si>
    <t>All</t>
  </si>
  <si>
    <t>Subsections</t>
  </si>
  <si>
    <t>ADDITIONAL DETAILS</t>
  </si>
  <si>
    <t>Line</t>
  </si>
  <si>
    <t>Personnel Services</t>
  </si>
  <si>
    <t>Board Expenses</t>
  </si>
  <si>
    <t>Contractual Services</t>
  </si>
  <si>
    <t>Other</t>
  </si>
  <si>
    <t>Operating supplies</t>
  </si>
  <si>
    <t>Program Services</t>
  </si>
  <si>
    <t>Contractual Arrangements</t>
  </si>
  <si>
    <t>Other operations</t>
  </si>
  <si>
    <t>Indirect payroll costs</t>
  </si>
  <si>
    <t>Miscellaneous</t>
  </si>
  <si>
    <t>Other Reserve</t>
  </si>
  <si>
    <t>Other Forecasted Revenues</t>
  </si>
  <si>
    <t>Administration Budget</t>
  </si>
  <si>
    <t>Operations Budget</t>
  </si>
  <si>
    <t>Indirect Costs Budget</t>
  </si>
  <si>
    <t>Capital Outlay Budget</t>
  </si>
  <si>
    <t>C-1.6</t>
  </si>
  <si>
    <t>Previous Line</t>
  </si>
  <si>
    <t>C-2.5</t>
  </si>
  <si>
    <t>C-3.5</t>
  </si>
  <si>
    <t>C-5.5</t>
  </si>
  <si>
    <t>C-4.5</t>
  </si>
  <si>
    <t>C-6.5</t>
  </si>
  <si>
    <t>D-1.7</t>
  </si>
  <si>
    <t>E-1.7</t>
  </si>
  <si>
    <t>Totals from 
this Page Only</t>
  </si>
  <si>
    <t>Add to Section</t>
  </si>
  <si>
    <t>Original Copy Paste</t>
  </si>
  <si>
    <t>Cash &amp; Forecasted Revenue</t>
  </si>
  <si>
    <t>Cell below is to check for amount for printer array "formatting" macro</t>
  </si>
  <si>
    <t>Reserve for Capital Outlay</t>
  </si>
  <si>
    <t>G-8.6</t>
  </si>
  <si>
    <t>G-11</t>
  </si>
  <si>
    <t>G-12</t>
  </si>
  <si>
    <t>G-13</t>
  </si>
  <si>
    <t>G-10.1</t>
  </si>
  <si>
    <t>G-10.2</t>
  </si>
  <si>
    <t>G-10.3</t>
  </si>
  <si>
    <t>G-12.1</t>
  </si>
  <si>
    <t>G-12.2</t>
  </si>
  <si>
    <t>G-12.3</t>
  </si>
  <si>
    <t>G-12.4</t>
  </si>
  <si>
    <t>G-12.5</t>
  </si>
  <si>
    <t>G-6.1</t>
  </si>
  <si>
    <t>G-6.2</t>
  </si>
  <si>
    <t>G-6.3</t>
  </si>
  <si>
    <t>G-6.4</t>
  </si>
  <si>
    <t>G-6.5</t>
  </si>
  <si>
    <t>G-6.6</t>
  </si>
  <si>
    <t>Sum above is to check for second page</t>
  </si>
  <si>
    <t>INDIRECT COSTS BUDGET</t>
  </si>
  <si>
    <t>CAPITAL OUTLAY BUDGET</t>
  </si>
  <si>
    <t>ADMINISTRATION BUDGET</t>
  </si>
  <si>
    <t>OPERATIONS BUDGET</t>
  </si>
  <si>
    <t>DEBT SERVICE BUDGET</t>
  </si>
  <si>
    <r>
      <rPr>
        <b/>
        <u/>
        <sz val="9"/>
        <rFont val="Arial"/>
        <family val="2"/>
      </rPr>
      <t>Helpful Tip</t>
    </r>
    <r>
      <rPr>
        <sz val="9"/>
        <rFont val="Arial"/>
        <family val="2"/>
      </rPr>
      <t>:  Certain headings have comments associated with them, which contain more detailed information regarding the section of the budget form you are about to complete.  They appear in red boxes to the right of the budget form.</t>
    </r>
  </si>
  <si>
    <t>G-4.4</t>
  </si>
  <si>
    <t>G-12.6</t>
  </si>
  <si>
    <t>What's New:</t>
  </si>
  <si>
    <t>doa-pfd-web@wyo.gov</t>
  </si>
  <si>
    <t>You cannot enter data into cells shaded in gray as they are automatic totals.</t>
  </si>
  <si>
    <r>
      <rPr>
        <b/>
        <u/>
        <sz val="11"/>
        <rFont val="Times New Roman"/>
        <family val="1"/>
      </rPr>
      <t>Department of Audit's Budget Format</t>
    </r>
  </si>
  <si>
    <t>A. Budget Message</t>
  </si>
  <si>
    <r>
      <rPr>
        <b/>
        <sz val="14"/>
        <rFont val="Times New Roman"/>
        <family val="1"/>
      </rPr>
      <t>Introduction</t>
    </r>
  </si>
  <si>
    <t>The budget is the master financial plan of the governmental entity, showing the proposed cost for</t>
  </si>
  <si>
    <t>each function of activity and the proposed means of financing them. The budget should not be</t>
  </si>
  <si>
    <t>thought of merely as a means of determining the amount to be raised by tax levy to supplement other</t>
  </si>
  <si>
    <t>revenues.</t>
  </si>
  <si>
    <r>
      <t>The budget should be</t>
    </r>
    <r>
      <rPr>
        <b/>
        <sz val="11"/>
        <rFont val="Times New Roman"/>
        <family val="1"/>
      </rPr>
      <t xml:space="preserve"> comprehensive,</t>
    </r>
    <r>
      <rPr>
        <sz val="11"/>
        <rFont val="Times New Roman"/>
        <family val="1"/>
      </rPr>
      <t xml:space="preserve"> covering all proposed expenditures and all anticipated</t>
    </r>
  </si>
  <si>
    <r>
      <t>receipts and revenues, regardless of source. Expenditure estimates should be in</t>
    </r>
    <r>
      <rPr>
        <b/>
        <sz val="11"/>
        <rFont val="Times New Roman"/>
        <family val="1"/>
      </rPr>
      <t xml:space="preserve"> sufficient detail</t>
    </r>
    <r>
      <rPr>
        <sz val="11"/>
        <rFont val="Times New Roman"/>
        <family val="1"/>
      </rPr>
      <t xml:space="preserve"> to</t>
    </r>
  </si>
  <si>
    <t>show the need for the appropriations requested, and cover all items, whether for ordinary operation or</t>
  </si>
  <si>
    <t>capital outlay. Revenue estimates should be made with due consideration for possible failure to</t>
  </si>
  <si>
    <t>realize the full amount anticipated, and thereby avoid the possibility of revenue deficits during the</t>
  </si>
  <si>
    <t>fiscal year.</t>
  </si>
  <si>
    <t>In addition to being required by Wyoming statutes and the Department of Audit (W.S. 15-2-201 for</t>
  </si>
  <si>
    <t>towns with populations of 4,000 or less, W.S. 16-4-103 for towns with populations of over 4,000,</t>
  </si>
  <si>
    <t>preparation phase of the budgetary process is the responsibility of the designated budget officer</t>
  </si>
  <si>
    <t>(usually the clerk or treasurer). It is accomplished by the correlation of financial data produced by</t>
  </si>
  <si>
    <t>the accounting system and the projected program requirements of the various functions and activities</t>
  </si>
  <si>
    <t>for which a particular governmental entity may have responsibility. The adoption phase involves the</t>
  </si>
  <si>
    <t>proposed budget being presented to the governing body for consideration, possible modification and</t>
  </si>
  <si>
    <t>final enactment. The budget execution phase is the phase of the budget cycle which encompasses all</t>
  </si>
  <si>
    <t>the actions required to effectively, efficiently, and economically accomplish the programs for which</t>
  </si>
  <si>
    <r>
      <rPr>
        <b/>
        <sz val="14"/>
        <rFont val="Times New Roman"/>
        <family val="1"/>
      </rPr>
      <t>Budget Preparation</t>
    </r>
  </si>
  <si>
    <t>The appropriate budget officer (generally the clerk or treasurer) shall prepare a proposed budget for</t>
  </si>
  <si>
    <t>each fund and file the proposed budget with the governing body in a timely fashion allowing the</t>
  </si>
  <si>
    <t>Incorporated towns not subject to the Uniform Municipal Fiscal Procedures Act (i.e., incorporated</t>
  </si>
  <si>
    <t>towns having 4,000 or less constituents) and special purpose districts having the authority under the</t>
  </si>
  <si>
    <t>general laws of Wyoming to levy taxes or impose assessments and public entities receiving funds</t>
  </si>
  <si>
    <t>from a municipality, as defined by W.S. 16-4-102(a)(xiv), shall prepare budgets in a format</t>
  </si>
  <si>
    <t>budget. The budget form is available on the Department of Audit's website.</t>
  </si>
  <si>
    <t>In addition, the format of the proposed budget for which a municipality, as defined by W.S. 16-4-</t>
  </si>
  <si>
    <t>102(a)(xiv), shall be prepared to best serve the municipality except the budget formats for</t>
  </si>
  <si>
    <t>community colleges shall be uniform and approved by the community college commission and the</t>
  </si>
  <si>
    <t>Director of the State Department of Audit [W.S. 16-4-104(b)]. However, municipalities, as defined</t>
  </si>
  <si>
    <t>by W.S. 16-4-102(a)(xiv), must follow the budget requirements as defined in W.S. 16-4-104.</t>
  </si>
  <si>
    <t>Further, the degree of detail necessary to provide adequate control over expenditures will vary from</t>
  </si>
  <si>
    <t>entity to entity. However, at a minimum, each governmental entity shall specify functions when</t>
  </si>
  <si>
    <t>preparing the budget. The Department of Audit's Uniform Chart of Accounts provides flexibility for</t>
  </si>
  <si>
    <t>varying degrees of control.</t>
  </si>
  <si>
    <t>The governing body may not make any appropriation in excess of the estimated expendable revenues</t>
  </si>
  <si>
    <t>The budget format, as designed by the Department of Audit for required entities, shall have five basic</t>
  </si>
  <si>
    <t>B. Budget Summary</t>
  </si>
  <si>
    <t>C. Statements of Cash Available</t>
  </si>
  <si>
    <t>D. Revenue Forecasts</t>
  </si>
  <si>
    <t>E. Expenditure Plan</t>
  </si>
  <si>
    <r>
      <t>Each proposed and adopted budget shall be accompanied by a</t>
    </r>
    <r>
      <rPr>
        <b/>
        <sz val="11"/>
        <rFont val="Times New Roman"/>
        <family val="1"/>
      </rPr>
      <t xml:space="preserve"> budget message</t>
    </r>
    <r>
      <rPr>
        <sz val="11"/>
        <rFont val="Times New Roman"/>
        <family val="1"/>
      </rPr>
      <t xml:space="preserve"> in explanation of the</t>
    </r>
  </si>
  <si>
    <t>budget. The budget message shall contain an outline of the proposed financial policies for the budget</t>
  </si>
  <si>
    <t>state the reasons for changes from the previous year in appropriation and revenue items and explain</t>
  </si>
  <si>
    <t>The Department of Audit's budget format is designed to manage the budgeting by individual fund.</t>
  </si>
  <si>
    <t>Budgets for all funds should contain essentially the same detail. Budgets for governmental entities</t>
  </si>
  <si>
    <t>1. Actual revenues and expenditures for the last completed fiscal year.</t>
  </si>
  <si>
    <t>2. Estimated total revenues and expenditures for the current fiscal year.</t>
  </si>
  <si>
    <t>3. Estimated available revenues and expenditures for the ensuing fiscal year.</t>
  </si>
  <si>
    <r>
      <rPr>
        <b/>
        <sz val="11"/>
        <rFont val="Times New Roman"/>
        <family val="1"/>
      </rPr>
      <t>The Statements of Cash Available, the Revenue Forecasts and Expenditure Plan</t>
    </r>
    <r>
      <rPr>
        <sz val="11"/>
        <rFont val="Times New Roman"/>
        <family val="1"/>
      </rPr>
      <t xml:space="preserve"> shall document</t>
    </r>
  </si>
  <si>
    <r>
      <t>past, present, and future financial information that supports the</t>
    </r>
    <r>
      <rPr>
        <b/>
        <sz val="11"/>
        <rFont val="Times New Roman"/>
        <family val="1"/>
      </rPr>
      <t xml:space="preserve"> Budget Summary.</t>
    </r>
  </si>
  <si>
    <t>An ideal method of preparing a budget with this information is to have four columns labeled Actual</t>
  </si>
  <si>
    <t>Prior Year, Actual Current Year, Tentative Budget, and Approved Budget for the revenue and</t>
  </si>
  <si>
    <t>expenditure schedules.</t>
  </si>
  <si>
    <t>• The Actual Prior Year column should contain the financial information for the last complete</t>
  </si>
  <si>
    <t xml:space="preserve">  fiscal year.</t>
  </si>
  <si>
    <t>• The Actual Current Year column should contain year-to-date data through the month</t>
  </si>
  <si>
    <t xml:space="preserve">  proceeding the month in which the budget is prepared, plus estimated information for the</t>
  </si>
  <si>
    <t xml:space="preserve">  remainder of the current fiscal year.</t>
  </si>
  <si>
    <t>• The Tentative Budget is the unapproved budget, while the Approved Budget is the final</t>
  </si>
  <si>
    <t xml:space="preserve">  approved budget for the next fiscal year.</t>
  </si>
  <si>
    <t>• Once the detailed revenue and expenditure budget schedules are created, the aggregate totals</t>
  </si>
  <si>
    <t xml:space="preserve">  of these budgets should be used to populate the Budget Summary.</t>
  </si>
  <si>
    <t>For instance, if a budget is being prepared for the fiscal year ending June 30, 2014, the Actual Prior</t>
  </si>
  <si>
    <t>Year would be June 30, 2012. The Actual Current Year (i.e., the year in which the budget is being</t>
  </si>
  <si>
    <t>prepared) would be the fiscal year ending June 30, 2013. Since the budget should be prepared during</t>
  </si>
  <si>
    <t>the last quarter of the current fiscal year (usually beginning in April), the actual figures for April,</t>
  </si>
  <si>
    <t>May, and June would be estimated for the Actual Current Year column. The Tentative Budget would</t>
  </si>
  <si>
    <t>be the estimated revenues and expenditures for the fiscal year ending June 30, 2014 and the</t>
  </si>
  <si>
    <t>Approved Budget would be the budget after the budget hearing and the approval.</t>
  </si>
  <si>
    <t>In addition, to improve management control of the budget, anticipated revenue and expenditures</t>
  </si>
  <si>
    <t>should be shown for all appropriate accounts presented in the Chart of Accounts. However, the</t>
  </si>
  <si>
    <t>governing body may deem it unnecessary to determine budgeting by object code.</t>
  </si>
  <si>
    <t>In preparing the annual budget a governmental entity may accumulate net position in any enterprise</t>
  </si>
  <si>
    <r>
      <rPr>
        <b/>
        <u/>
        <sz val="11"/>
        <rFont val="Times New Roman"/>
        <family val="1"/>
      </rPr>
      <t>Special District's Budget Form</t>
    </r>
  </si>
  <si>
    <r>
      <t>As mentioned above, the Department of Audit has created a budget form for which</t>
    </r>
    <r>
      <rPr>
        <b/>
        <sz val="11"/>
        <rFont val="Times New Roman"/>
        <family val="1"/>
      </rPr>
      <t xml:space="preserve"> only special</t>
    </r>
  </si>
  <si>
    <r>
      <rPr>
        <b/>
        <sz val="11"/>
        <rFont val="Times New Roman"/>
        <family val="1"/>
      </rPr>
      <t>districts are required</t>
    </r>
    <r>
      <rPr>
        <sz val="11"/>
        <rFont val="Times New Roman"/>
        <family val="1"/>
      </rPr>
      <t xml:space="preserve"> to follow as required by the W.S. 9-1-507(a)(viii). The special district budget</t>
    </r>
  </si>
  <si>
    <r>
      <t>form can be found on the Department of Audit's website (</t>
    </r>
    <r>
      <rPr>
        <u/>
        <sz val="11"/>
        <rFont val="Times New Roman"/>
        <family val="1"/>
      </rPr>
      <t>http://publicfunds.wyo.gov</t>
    </r>
    <r>
      <rPr>
        <sz val="11"/>
        <rFont val="Times New Roman"/>
        <family val="1"/>
      </rPr>
      <t>). The budget</t>
    </r>
  </si>
  <si>
    <t>form and instructions should be studied carefully to make sure the special district's budget is</t>
  </si>
  <si>
    <t>prepared and adopted in conformity with all provisions.</t>
  </si>
  <si>
    <t>To enhance consistency between all special district budgets, the form calls for the presentation of</t>
  </si>
  <si>
    <t>certain information that is required of those entities subject to the Uniform Municipal Fiscal</t>
  </si>
  <si>
    <t>Procedures Act. The three items specifically required by the Act are the budget message, budgets for</t>
  </si>
  <si>
    <t>the enterprise funds, and the two years of historical financial information for all budgets.</t>
  </si>
  <si>
    <t>To properly control and administer a budget, the same revenue and expenditure categories must be</t>
  </si>
  <si>
    <t>used for both the budget and the actual reporting process. As such, the Department of Audit's</t>
  </si>
  <si>
    <t>Budget Form and Uniform Chart of Accounts align. This conformity enhances consistency and</t>
  </si>
  <si>
    <t>provides for meaningful budget to actual comparisons. Further, the Uniform Chart of Accounts for</t>
  </si>
  <si>
    <t>special districts, and therefore the Budget Form, was created to fit as precisely as possible into the</t>
  </si>
  <si>
    <t>required annual reporting forms (e.g., Survey of Local Government Finances (F-32)).</t>
  </si>
  <si>
    <t>Further, all applicable forms should be completed and if additional schedules or exhibits are needed</t>
  </si>
  <si>
    <t>for additional funds and/or departments, they should be prepared and inserted where necessary.</t>
  </si>
  <si>
    <r>
      <rPr>
        <b/>
        <sz val="14"/>
        <rFont val="Times New Roman"/>
        <family val="1"/>
      </rPr>
      <t>Budget Adoption</t>
    </r>
  </si>
  <si>
    <t>The proposed budget shall be reviewed and considered by the governing body in a regular or special</t>
  </si>
  <si>
    <t>The budget shall be passed by ordinance, other than special district, which shall be approved and</t>
  </si>
  <si>
    <t>passed by resolution (by minutes).</t>
  </si>
  <si>
    <r>
      <rPr>
        <b/>
        <sz val="14"/>
        <rFont val="Times New Roman"/>
        <family val="1"/>
      </rPr>
      <t>Budget Execution</t>
    </r>
  </si>
  <si>
    <t>The budget execution phase is the phase of the budget cycle which encompasses all the actions</t>
  </si>
  <si>
    <t>required to effectively, efficiently, and economically accomplish the programs for which funds were</t>
  </si>
  <si>
    <t>requested and approved. During this phase, it is important to align the budget classifications with the</t>
  </si>
  <si>
    <t>chart of accounts in order to facilitate the meaningful comparison of actual against budgeted</t>
  </si>
  <si>
    <t>revenues and expenditures. Performing this comparison will help to ensure spending is within</t>
  </si>
  <si>
    <t>approved budget limits. It is important to remain within budget, as it is against state statute and</t>
  </si>
  <si>
    <t>In order to prevent unauthorized and illegal spending, if an unforeseen increase in revenues or</t>
  </si>
  <si>
    <r>
      <t>expenditures occurs, it may be necessary to</t>
    </r>
    <r>
      <rPr>
        <b/>
        <sz val="11"/>
        <rFont val="Times New Roman"/>
        <family val="1"/>
      </rPr>
      <t xml:space="preserve"> amend</t>
    </r>
    <r>
      <rPr>
        <sz val="11"/>
        <rFont val="Times New Roman"/>
        <family val="1"/>
      </rPr>
      <t xml:space="preserve"> the budget. The budget must be amended if the</t>
    </r>
  </si>
  <si>
    <t>entity intends to spend more than the total amount of expenditures approved within the budget [W.S.</t>
  </si>
  <si>
    <t>unnecessary to amend the budget if budgeted funds are moved around, but remain under or equal to</t>
  </si>
  <si>
    <t>the total approved expenditure. In the latter situation, although it is unnecessary to amend the</t>
  </si>
  <si>
    <t>budget, the movement must be approved in a board meeting and documented in the meeting minutes</t>
  </si>
  <si>
    <t>For instance, if an entity only budgeted for a police department to spend $5,000 on uniforms and</t>
  </si>
  <si>
    <t>$15,000 on a vehicle, their budgeted "bottom line" expenditures would total $20,000</t>
  </si>
  <si>
    <t>($15,000+$5,000). If the actual vehicle cost $11,000, the police department would be able to move</t>
  </si>
  <si>
    <t>$4,000 ($15,000-$11,000) from the vehicle budget to the uniforms, as long as the board approved the</t>
  </si>
  <si>
    <t>movement and it was documented in the meeting minutes. However, if the actual vehicle cost</t>
  </si>
  <si>
    <t>$25,000 and the department purchased the vehicle, they would have gone over budget by $10,000,</t>
  </si>
  <si>
    <t>since the "bottom line" expenditure would have totaled $30,000 ($25,000+$5,000). This would be</t>
  </si>
  <si>
    <r>
      <t>illegal if the entity did not amend their budget appropriately. Therefore,</t>
    </r>
    <r>
      <rPr>
        <b/>
        <sz val="11"/>
        <rFont val="Times New Roman"/>
        <family val="1"/>
      </rPr>
      <t xml:space="preserve"> prior to purchase,</t>
    </r>
    <r>
      <rPr>
        <sz val="11"/>
        <rFont val="Times New Roman"/>
        <family val="1"/>
      </rPr>
      <t xml:space="preserve"> the</t>
    </r>
  </si>
  <si>
    <t>revenues remain greater than expenditures, as required by state statutes [W.S. 15-2-201 and W.S. 16-</t>
  </si>
  <si>
    <t>It is important to note that additional funding sources such as grants or special appropriations may</t>
  </si>
  <si>
    <t>not be known at the time of the original budget preparation, but become available at a later date.</t>
  </si>
  <si>
    <t>Even if the cash is available, the authorization to spend the unexpected revenue has not been made.</t>
  </si>
  <si>
    <t>These funds must then be included in an amended budget or remain unspent.</t>
  </si>
  <si>
    <t>If it is necessary to amend a budget, perform the following items:</t>
  </si>
  <si>
    <t>1. Publish a hearing notice to include a summary of the tentative amended budget.</t>
  </si>
  <si>
    <t>2. Hold a hearing to adopt the amended budget.</t>
  </si>
  <si>
    <t>3. Then, send a copy of the certified amended budget to the county commissioners (at the</t>
  </si>
  <si>
    <t xml:space="preserve">    discretion of the commissioners).</t>
  </si>
  <si>
    <t>4. If significant, send the amended budget to the Department of Audit, Public Funds Division.</t>
  </si>
  <si>
    <r>
      <rPr>
        <u/>
        <sz val="11"/>
        <rFont val="Times New Roman"/>
        <family val="1"/>
      </rPr>
      <t>Emergency Expenditures</t>
    </r>
    <r>
      <rPr>
        <sz val="11"/>
        <rFont val="Times New Roman"/>
        <family val="1"/>
      </rPr>
      <t xml:space="preserve"> - If the governing body determines an emergency exists and the</t>
    </r>
  </si>
  <si>
    <t>expenditure of money in excess of the general fund budget is necessary, it may make the</t>
  </si>
  <si>
    <t>emergency. Notice of the declaration of emergency shall be published in a newspaper of general</t>
  </si>
  <si>
    <t>circulation in the municipality.</t>
  </si>
  <si>
    <t>Principal Paid on Debt</t>
  </si>
  <si>
    <t>Interest and Fees On Debt</t>
  </si>
  <si>
    <t>Total Revenue</t>
  </si>
  <si>
    <t>The Budget Process</t>
  </si>
  <si>
    <t>If you cannot see the pdf button,</t>
  </si>
  <si>
    <t>W.S. 16-4-104(d)</t>
  </si>
  <si>
    <t>REVENUE SUMMARY</t>
  </si>
  <si>
    <t>DEBT SUMMARY</t>
  </si>
  <si>
    <t>Prepared in compliance with the Uniform Municipal Fiscal Procedures Act (W.S. 16-4-101 through 124) as it applies.</t>
  </si>
  <si>
    <t>EXPENDITURE SUMMARY</t>
  </si>
  <si>
    <t>OVERVIEW</t>
  </si>
  <si>
    <t>CASH AND INVESTMENTS</t>
  </si>
  <si>
    <t>Budget Form Development Tasks:</t>
  </si>
  <si>
    <t>Fix Broken formulas</t>
  </si>
  <si>
    <t>Fix broken macro</t>
  </si>
  <si>
    <t>Redo Contents Box (to the left)</t>
  </si>
  <si>
    <t>Add Cash sections</t>
  </si>
  <si>
    <t>Address:</t>
  </si>
  <si>
    <t>District Phone</t>
  </si>
  <si>
    <t>Name of 
 District/Board:</t>
  </si>
  <si>
    <t>City, State, Zip:</t>
  </si>
  <si>
    <t>County:</t>
  </si>
  <si>
    <t>Budget Hearing Information</t>
  </si>
  <si>
    <t>Location:</t>
  </si>
  <si>
    <t>Date:</t>
  </si>
  <si>
    <t>Time:</t>
  </si>
  <si>
    <t>Budget Prepared by:</t>
  </si>
  <si>
    <t>c. Enter all required information at the top of the Budget Summary sheet (Name, County, District address, District phone, FYE, Your name, Date, Location, and Time of Budget Hearing).</t>
  </si>
  <si>
    <r>
      <t xml:space="preserve">Choose, in the drop-down box at the top of this page, which budget ("proposed" or "final") you intend to submit at this time.  </t>
    </r>
    <r>
      <rPr>
        <b/>
        <sz val="9"/>
        <rFont val="Arial"/>
        <family val="2"/>
      </rPr>
      <t xml:space="preserve">Note:  If you are preparing a proposed budget the "Final Budget" column will be crossed out. </t>
    </r>
  </si>
  <si>
    <t>In places you are asked to identify a specific item, please describe it in detail.</t>
  </si>
  <si>
    <t>Albany County</t>
  </si>
  <si>
    <t>Big Horn County</t>
  </si>
  <si>
    <t>Campbell County</t>
  </si>
  <si>
    <t>Carbon County</t>
  </si>
  <si>
    <t>Converse County</t>
  </si>
  <si>
    <t>Crook County</t>
  </si>
  <si>
    <t>Fremont County</t>
  </si>
  <si>
    <t>Goshen County</t>
  </si>
  <si>
    <t>Hot Springs County</t>
  </si>
  <si>
    <t>Johnson County</t>
  </si>
  <si>
    <t>Laramie County</t>
  </si>
  <si>
    <t>Lincoln County</t>
  </si>
  <si>
    <t>Natrona County</t>
  </si>
  <si>
    <t>Niobrara County</t>
  </si>
  <si>
    <t>Park County</t>
  </si>
  <si>
    <t>Platte County</t>
  </si>
  <si>
    <t>Sheridan County</t>
  </si>
  <si>
    <t>Sublette County</t>
  </si>
  <si>
    <t>Sweetwater County</t>
  </si>
  <si>
    <t>Teton County</t>
  </si>
  <si>
    <t>Uinta County</t>
  </si>
  <si>
    <t>Washakie County</t>
  </si>
  <si>
    <t>Weston County</t>
  </si>
  <si>
    <t>Total Estimated Cash and Investments on Hand</t>
  </si>
  <si>
    <t>GENERAL FUNDS</t>
  </si>
  <si>
    <t>Amended option?</t>
  </si>
  <si>
    <t>Tax levy (From the County Treasurer)</t>
  </si>
  <si>
    <t>Additional County Aid (non-treasurer)</t>
  </si>
  <si>
    <t>Reserves (From Below)</t>
  </si>
  <si>
    <t>Savings and Investments Account Balance</t>
  </si>
  <si>
    <t>General Fund CD Balance</t>
  </si>
  <si>
    <t>General Fund Checking Account Balance</t>
  </si>
  <si>
    <t>All Other Funds</t>
  </si>
  <si>
    <t>R-1</t>
  </si>
  <si>
    <t>R-2</t>
  </si>
  <si>
    <t>R-3</t>
  </si>
  <si>
    <t>R-1.1</t>
  </si>
  <si>
    <t>R-1.2</t>
  </si>
  <si>
    <t>R-2.1</t>
  </si>
  <si>
    <t>R-2.2</t>
  </si>
  <si>
    <t>R-2.3</t>
  </si>
  <si>
    <t>R-2.4</t>
  </si>
  <si>
    <t>R-3.1</t>
  </si>
  <si>
    <t>R-3.2</t>
  </si>
  <si>
    <t>R-3.3</t>
  </si>
  <si>
    <t>R-3.4</t>
  </si>
  <si>
    <t>R-4</t>
  </si>
  <si>
    <t>R-4.1</t>
  </si>
  <si>
    <t>R-4.2</t>
  </si>
  <si>
    <t>R-4.4</t>
  </si>
  <si>
    <t>R-5</t>
  </si>
  <si>
    <t>Date of Reserve Approval in Minutes:</t>
  </si>
  <si>
    <t>Other County Support (Not from Co. Treas.)</t>
  </si>
  <si>
    <t>TOTAL GENERAL FUNDS</t>
  </si>
  <si>
    <t>Summary of Reserve Funds</t>
  </si>
  <si>
    <t>End of Summary</t>
  </si>
  <si>
    <t>TOTAL RESERVES AT END OF FISCAL YEAR</t>
  </si>
  <si>
    <t>Tax Levy (From the County Treasurer)</t>
  </si>
  <si>
    <t>General Fund Reductions:</t>
  </si>
  <si>
    <t>Estimated Non-Restricted Funds Available</t>
  </si>
  <si>
    <t>DEPRECIATION RESERVE (CAPITAL OUTLAY - REPLACEMENT)</t>
  </si>
  <si>
    <t>ASSIGNED FUND BALANCE (EMERGENCY RESERVE - NOT COMMITTED)</t>
  </si>
  <si>
    <t>Balance to be retained in Assigned Fund Balance</t>
  </si>
  <si>
    <t>Amount requested from County Commissioners</t>
  </si>
  <si>
    <t>Total Budgeted Expenditures</t>
  </si>
  <si>
    <t>Total Principal to Pay on Debt</t>
  </si>
  <si>
    <t>PROPERTY TAXES AND ASSESSMENTS</t>
  </si>
  <si>
    <t>Form approved by Wyoming Department of Audit, Public Funds Division</t>
  </si>
  <si>
    <t xml:space="preserve">Additional Funding Needed :  </t>
  </si>
  <si>
    <t>Amended Budget</t>
  </si>
  <si>
    <t>ü</t>
  </si>
  <si>
    <t>Amended</t>
  </si>
  <si>
    <t>Property Taxes and Assessments Received</t>
  </si>
  <si>
    <t>This budget form is currently dated for the Fiscal Year Ending</t>
  </si>
  <si>
    <t>mark as different</t>
  </si>
  <si>
    <t>equal approved column</t>
  </si>
  <si>
    <t>lock/unlock cells</t>
  </si>
  <si>
    <t>Change line numbers</t>
  </si>
  <si>
    <t>R-2.5</t>
  </si>
  <si>
    <t>R-5.1</t>
  </si>
  <si>
    <t>R-5.2</t>
  </si>
  <si>
    <t>R-5.3</t>
  </si>
  <si>
    <t>R-5.4</t>
  </si>
  <si>
    <t>E-3</t>
  </si>
  <si>
    <t>E-4</t>
  </si>
  <si>
    <t>E-5</t>
  </si>
  <si>
    <t>E-6</t>
  </si>
  <si>
    <t>E-7</t>
  </si>
  <si>
    <t>E-2.1</t>
  </si>
  <si>
    <t>E-2.2</t>
  </si>
  <si>
    <t>E-2.3</t>
  </si>
  <si>
    <t>E-2.4</t>
  </si>
  <si>
    <t>E-3.1</t>
  </si>
  <si>
    <t>E-3.2</t>
  </si>
  <si>
    <t>E-3.3</t>
  </si>
  <si>
    <t>E-3.4</t>
  </si>
  <si>
    <t>E-4.1</t>
  </si>
  <si>
    <t>E-4.2</t>
  </si>
  <si>
    <t>E-4.3</t>
  </si>
  <si>
    <t>E-4.4</t>
  </si>
  <si>
    <t>E-5.1</t>
  </si>
  <si>
    <t>E-5.2</t>
  </si>
  <si>
    <t>E-5.3</t>
  </si>
  <si>
    <t>E-5.4</t>
  </si>
  <si>
    <t>E-1.8</t>
  </si>
  <si>
    <t>E-2.5</t>
  </si>
  <si>
    <t>Other Administrative Expenses</t>
  </si>
  <si>
    <t xml:space="preserve">Operating supplies (List) </t>
  </si>
  <si>
    <t>Program Services (List)</t>
  </si>
  <si>
    <t xml:space="preserve">Contractual Arrangements (List)  </t>
  </si>
  <si>
    <t xml:space="preserve">Other operations (Specify)  </t>
  </si>
  <si>
    <t>R-5.5</t>
  </si>
  <si>
    <t>Miscellaneous Revenue</t>
  </si>
  <si>
    <t>Revenues from Other Governments</t>
  </si>
  <si>
    <t>Update line numbers to additional Details page</t>
  </si>
  <si>
    <t>Date of</t>
  </si>
  <si>
    <t>Approval:</t>
  </si>
  <si>
    <t>Budget</t>
  </si>
  <si>
    <t>There is an option to amend the budget during the year if necessary.</t>
  </si>
  <si>
    <t>The number of pages has been reduced to Revenue, Expenditures, and Cash &amp; Investments.</t>
  </si>
  <si>
    <t>E-5.5</t>
  </si>
  <si>
    <t>E-5.6</t>
  </si>
  <si>
    <t>E-5.7</t>
  </si>
  <si>
    <t>E-5.8</t>
  </si>
  <si>
    <t>E-3.5</t>
  </si>
  <si>
    <t>E-3.6</t>
  </si>
  <si>
    <t>E-4.5</t>
  </si>
  <si>
    <t>E-4.6</t>
  </si>
  <si>
    <t>E-2.6</t>
  </si>
  <si>
    <t>E-2.7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</si>
  <si>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</si>
  <si>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</si>
  <si>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</si>
  <si>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</si>
  <si>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</si>
  <si>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</si>
  <si>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</si>
  <si>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</si>
  <si>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</si>
  <si>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</si>
  <si>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</si>
  <si>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</si>
  <si>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</si>
  <si>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</si>
  <si>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</si>
  <si>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</si>
  <si>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</si>
  <si>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</si>
  <si>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</si>
  <si>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</si>
  <si>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</si>
  <si>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</si>
  <si>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</si>
  <si>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</si>
  <si>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</si>
  <si>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</si>
  <si>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New</t>
  </si>
  <si>
    <t>R-6.1</t>
  </si>
  <si>
    <t>R-6</t>
  </si>
  <si>
    <t>R-6.2</t>
  </si>
  <si>
    <t>R-6.3</t>
  </si>
  <si>
    <t>R-6.4</t>
  </si>
  <si>
    <t>R-6.5</t>
  </si>
  <si>
    <t>R-6.6</t>
  </si>
  <si>
    <t>E-8</t>
  </si>
  <si>
    <t>E-9</t>
  </si>
  <si>
    <t>E-10</t>
  </si>
  <si>
    <t>E-11</t>
  </si>
  <si>
    <t>E-12</t>
  </si>
  <si>
    <t>E-13</t>
  </si>
  <si>
    <t>E-14</t>
  </si>
  <si>
    <t>E-15</t>
  </si>
  <si>
    <t>E-16</t>
  </si>
  <si>
    <t>E-17</t>
  </si>
  <si>
    <t>E-7.1</t>
  </si>
  <si>
    <t>E-7.2</t>
  </si>
  <si>
    <t>E-7.3</t>
  </si>
  <si>
    <t>E-7.4</t>
  </si>
  <si>
    <t>E-7.5</t>
  </si>
  <si>
    <t>E-8.1</t>
  </si>
  <si>
    <t>E-8.2</t>
  </si>
  <si>
    <t>E-8.3</t>
  </si>
  <si>
    <t>E-8.4</t>
  </si>
  <si>
    <t>E-9.1</t>
  </si>
  <si>
    <t>E-9.2</t>
  </si>
  <si>
    <t>E-9.3</t>
  </si>
  <si>
    <t>E-9.4</t>
  </si>
  <si>
    <t>E-10.1</t>
  </si>
  <si>
    <t>E-10.2</t>
  </si>
  <si>
    <t>E-10.3</t>
  </si>
  <si>
    <t>E-10.4</t>
  </si>
  <si>
    <t>E-11.1</t>
  </si>
  <si>
    <t>E-11.2</t>
  </si>
  <si>
    <t>E-11.3</t>
  </si>
  <si>
    <t>E-11.4</t>
  </si>
  <si>
    <t>E-8.5</t>
  </si>
  <si>
    <t>E-9.5</t>
  </si>
  <si>
    <t>E-10.5</t>
  </si>
  <si>
    <t>E-11.5</t>
  </si>
  <si>
    <t>E-11.6</t>
  </si>
  <si>
    <t>E-12.1</t>
  </si>
  <si>
    <t>E-12.2</t>
  </si>
  <si>
    <t>E-12.3</t>
  </si>
  <si>
    <t>E-12.4</t>
  </si>
  <si>
    <t>E-12.5</t>
  </si>
  <si>
    <t>E-14.1</t>
  </si>
  <si>
    <t>E-14.2</t>
  </si>
  <si>
    <t>E-14.3</t>
  </si>
  <si>
    <t>E-14.4</t>
  </si>
  <si>
    <t>E-14.5</t>
  </si>
  <si>
    <t>E-14.6</t>
  </si>
  <si>
    <t>E-14.7</t>
  </si>
  <si>
    <t>E-15.1</t>
  </si>
  <si>
    <t>E-15.2</t>
  </si>
  <si>
    <t>E-15.3</t>
  </si>
  <si>
    <t>E-15.4</t>
  </si>
  <si>
    <t>E-15.5</t>
  </si>
  <si>
    <t>E-15.6</t>
  </si>
  <si>
    <t>E-15.7</t>
  </si>
  <si>
    <t>E-15.8</t>
  </si>
  <si>
    <t>E-15.9</t>
  </si>
  <si>
    <t>C-3.6</t>
  </si>
  <si>
    <t>C-3.7</t>
  </si>
  <si>
    <t>C-3.8</t>
  </si>
  <si>
    <t>C-3.9</t>
  </si>
  <si>
    <t>C-3.10</t>
  </si>
  <si>
    <t>C-3.11</t>
  </si>
  <si>
    <t>C-3.12</t>
  </si>
  <si>
    <t>C-4.6</t>
  </si>
  <si>
    <t>C-4.7</t>
  </si>
  <si>
    <t>C-4.8</t>
  </si>
  <si>
    <t>C-4.9</t>
  </si>
  <si>
    <t>C-4.10</t>
  </si>
  <si>
    <t>C-4.11</t>
  </si>
  <si>
    <t>C-4.12</t>
  </si>
  <si>
    <t>C-5.6</t>
  </si>
  <si>
    <t>C-5.7</t>
  </si>
  <si>
    <t>C-5.8</t>
  </si>
  <si>
    <t>C-5.9</t>
  </si>
  <si>
    <t>none</t>
  </si>
  <si>
    <t>Old Line</t>
  </si>
  <si>
    <t>R-4.3</t>
  </si>
  <si>
    <t>E-7.6</t>
  </si>
  <si>
    <t>new</t>
  </si>
  <si>
    <t>Use the following table to find a</t>
  </si>
  <si>
    <t>Line numbers have been changed.</t>
  </si>
  <si>
    <t>line number:</t>
  </si>
  <si>
    <t>hyperlinks on go to menu</t>
  </si>
  <si>
    <t>OTHER RESTRICTED FUND BALANCES - RESERVE (LEGALLY ENFORCED)</t>
  </si>
  <si>
    <r>
      <t xml:space="preserve">For EACH budget form prepared (Proposed or Final) you will click the "Create a PDF" button on the Budget Summary page.  This will save a copy of the budget in your folder in .pdf format.  The saved copy of the budget will then need to be submitted via email to your county government </t>
    </r>
    <r>
      <rPr>
        <u/>
        <sz val="9"/>
        <rFont val="Arial"/>
        <family val="2"/>
      </rPr>
      <t>AND</t>
    </r>
    <r>
      <rPr>
        <sz val="9"/>
        <rFont val="Arial"/>
        <family val="2"/>
      </rPr>
      <t xml:space="preserve"> to the Wyoming Department of Audit at </t>
    </r>
    <r>
      <rPr>
        <b/>
        <u/>
        <sz val="9"/>
        <color rgb="FF0000FF"/>
        <rFont val="Arial"/>
        <family val="2"/>
      </rPr>
      <t>doa-pfd-web@wyo.gov</t>
    </r>
  </si>
  <si>
    <r>
      <t xml:space="preserve">If you have ANY questions, or concerns, please contact the Public Funds Division at </t>
    </r>
    <r>
      <rPr>
        <b/>
        <sz val="9"/>
        <color rgb="FFFF0000"/>
        <rFont val="Arial"/>
        <family val="2"/>
      </rPr>
      <t>307-777-7798</t>
    </r>
    <r>
      <rPr>
        <b/>
        <sz val="9"/>
        <rFont val="Arial"/>
        <family val="2"/>
      </rPr>
      <t>.</t>
    </r>
  </si>
  <si>
    <t>If the date is wrong, change the year below.</t>
  </si>
  <si>
    <t>New Line</t>
  </si>
  <si>
    <t>Old</t>
  </si>
  <si>
    <t>Sorted by Old Line</t>
  </si>
  <si>
    <t>Sorted by New Line</t>
  </si>
  <si>
    <t>Beginning Balance in Reserve Account (end of previous year)</t>
  </si>
  <si>
    <r>
      <t>Beginning Balance in Reserve Account (</t>
    </r>
    <r>
      <rPr>
        <b/>
        <sz val="9"/>
        <rFont val="Arial"/>
        <family val="2"/>
      </rPr>
      <t>end of previous year</t>
    </r>
    <r>
      <rPr>
        <sz val="9"/>
        <rFont val="Arial"/>
        <family val="2"/>
      </rPr>
      <t>)</t>
    </r>
  </si>
  <si>
    <t>Balances at Beginning of Fiscal Year</t>
  </si>
  <si>
    <t>Balance to be retained in Other Reserve Account</t>
  </si>
  <si>
    <t>Balance to be retained in Depreciation Reserve Account</t>
  </si>
  <si>
    <t>Total Change to Restricted Funds</t>
  </si>
  <si>
    <t>Total General Fund and Forecasted Revenues Available</t>
  </si>
  <si>
    <t>Hardcopy submissions will not be accepted.</t>
  </si>
  <si>
    <t>of Audit no later than September 30.</t>
  </si>
  <si>
    <t>Commissioners of the county where the special district is located no later than June 1 of each year.</t>
  </si>
  <si>
    <t xml:space="preserve">The Proposed budget must be submitted electronically to both the Department of Audit and the Board of County </t>
  </si>
  <si>
    <t xml:space="preserve">For electronic submission to the Department of Audit, please email to doa-pfd-web@wyo. gov. </t>
  </si>
  <si>
    <t>Names of Board Members</t>
  </si>
  <si>
    <t>Does the district have regular office hours</t>
  </si>
  <si>
    <t>exceeding 20 hours per week?</t>
  </si>
  <si>
    <t>of Term</t>
  </si>
  <si>
    <t>Date of End</t>
  </si>
  <si>
    <t>Where are the minutes of your board meeting available for public review?</t>
  </si>
  <si>
    <t>How and where are the notices of meeting posted for the public?</t>
  </si>
  <si>
    <t xml:space="preserve">Where are the public meetings held? </t>
  </si>
  <si>
    <t>New Column:</t>
  </si>
  <si>
    <t>RESERVE DESCRIPTION</t>
  </si>
  <si>
    <t>S-A</t>
  </si>
  <si>
    <t>S-B</t>
  </si>
  <si>
    <t>S-C</t>
  </si>
  <si>
    <t>Yes</t>
  </si>
  <si>
    <t>No</t>
  </si>
  <si>
    <t>first class cities and towns with the city manager form of government, and W.S. 16-12-401 for all</t>
  </si>
  <si>
    <t xml:space="preserve">other governmental entities listed in W.S. 16-12-202a), the necessity of preparation and use of a </t>
  </si>
  <si>
    <r>
      <rPr>
        <b/>
        <u/>
        <sz val="11"/>
        <rFont val="Times New Roman"/>
        <family val="1"/>
      </rPr>
      <t>budget cannot be</t>
    </r>
    <r>
      <rPr>
        <sz val="11"/>
        <rFont val="Times New Roman"/>
        <family val="1"/>
      </rPr>
      <t xml:space="preserve"> overemphasized.</t>
    </r>
  </si>
  <si>
    <t>The annual budgetary process involves three phases: preparation, adoption, and execution. The</t>
  </si>
  <si>
    <t>funds were requested and approved.</t>
  </si>
  <si>
    <t>governing body to meet the hearing date and notice requirements established by W.S. 16-12-406.</t>
  </si>
  <si>
    <t xml:space="preserve">acceptable to the Director of the State Department of Audit [W.S. 16-4-125(c) and W.S. 16-12-403 </t>
  </si>
  <si>
    <t xml:space="preserve">respectively]. In addition, special districts must report their budget to the Department of Audit and </t>
  </si>
  <si>
    <t xml:space="preserve">the county clerk [W.S 9-1-507(a)(viii)]. To enhance consistency, the Department of Audit has </t>
  </si>
  <si>
    <r>
      <t>created a budget form for which</t>
    </r>
    <r>
      <rPr>
        <b/>
        <sz val="11"/>
        <rFont val="Times New Roman"/>
        <family val="1"/>
      </rPr>
      <t xml:space="preserve"> only special districts are required</t>
    </r>
    <r>
      <rPr>
        <sz val="11"/>
        <rFont val="Times New Roman"/>
        <family val="1"/>
      </rPr>
      <t xml:space="preserve"> to use when preparing their </t>
    </r>
  </si>
  <si>
    <r>
      <rPr>
        <b/>
        <u/>
        <sz val="11"/>
        <rFont val="Times New Roman"/>
        <family val="1"/>
      </rPr>
      <t>and reserves of</t>
    </r>
    <r>
      <rPr>
        <sz val="11"/>
        <rFont val="Times New Roman"/>
        <family val="1"/>
      </rPr>
      <t xml:space="preserve"> the fund for the budget year. It is a violation to budget to spend more than the </t>
    </r>
  </si>
  <si>
    <r>
      <rPr>
        <b/>
        <u/>
        <sz val="11"/>
        <rFont val="Times New Roman"/>
        <family val="1"/>
      </rPr>
      <t>resources available</t>
    </r>
    <r>
      <rPr>
        <sz val="11"/>
        <rFont val="Times New Roman"/>
        <family val="1"/>
      </rPr>
      <t xml:space="preserve"> (negative spending) [W.S. 15-2-201 and W.S. 16-12-407].</t>
    </r>
  </si>
  <si>
    <t>sections [W.S. 16-12-403]:</t>
  </si>
  <si>
    <r>
      <t xml:space="preserve">year and describe in connection therewith the important features of the budgetary plan. </t>
    </r>
    <r>
      <rPr>
        <b/>
        <u/>
        <sz val="11"/>
        <color rgb="FFFF0000"/>
        <rFont val="Times New Roman"/>
        <family val="1"/>
      </rPr>
      <t xml:space="preserve">It shall </t>
    </r>
  </si>
  <si>
    <r>
      <rPr>
        <b/>
        <u/>
        <sz val="11"/>
        <color rgb="FFFF0000"/>
        <rFont val="Times New Roman"/>
        <family val="1"/>
      </rPr>
      <t>state the amount of reserves on hand and outline the reserve policy for the budget year.</t>
    </r>
    <r>
      <rPr>
        <sz val="11"/>
        <rFont val="Times New Roman"/>
        <family val="1"/>
      </rPr>
      <t xml:space="preserve"> It shall also</t>
    </r>
  </si>
  <si>
    <t>any major changes in financial policy [W.S. 16-12-403].</t>
  </si>
  <si>
    <t>are required by W.S. 16-4-104 and W.S. 16-12-403 to contain:</t>
  </si>
  <si>
    <r>
      <t xml:space="preserve">or intra-governmental service fund or accumulate a fund surplus in any other fund.  </t>
    </r>
    <r>
      <rPr>
        <b/>
        <u/>
        <sz val="11"/>
        <rFont val="Times New Roman"/>
        <family val="1"/>
      </rPr>
      <t>Special Districts</t>
    </r>
  </si>
  <si>
    <r>
      <rPr>
        <b/>
        <u/>
        <sz val="11"/>
        <rFont val="Times New Roman"/>
        <family val="1"/>
      </rPr>
      <t xml:space="preserve">may accumulate reserves in any fund.  </t>
    </r>
    <r>
      <rPr>
        <sz val="11"/>
        <rFont val="Times New Roman"/>
        <family val="1"/>
      </rPr>
      <t>However, the surplus in the general fund</t>
    </r>
  </si>
  <si>
    <t>may only be used for a few specific purposes [W.S. 16-4-105 &amp; 16-12-404].</t>
  </si>
  <si>
    <t>meeting called for this purpose. Following a public hearing as provided in W.S. 16-12-406, the</t>
  </si>
  <si>
    <t xml:space="preserve">governing body shall adopt a budget [W.S. 16-12-403(d)]. Budget hearing notices are due to the Department </t>
  </si>
  <si>
    <t>therefore illegal to 'go over' budget [W.S. 16-12-407].</t>
  </si>
  <si>
    <r>
      <t>16-12-407]. Amending the budget must be approved</t>
    </r>
    <r>
      <rPr>
        <b/>
        <sz val="11"/>
        <rFont val="Times New Roman"/>
        <family val="1"/>
      </rPr>
      <t xml:space="preserve"> prior to exceeding the budget.</t>
    </r>
    <r>
      <rPr>
        <sz val="11"/>
        <rFont val="Times New Roman"/>
        <family val="1"/>
      </rPr>
      <t xml:space="preserve"> It is</t>
    </r>
  </si>
  <si>
    <t>[W.S. 16-12-409].</t>
  </si>
  <si>
    <t>entity would have to amend the budget. If the budget is amended and the estimated expendable</t>
  </si>
  <si>
    <t>12-407], then the department could purchase the vehicle legally.</t>
  </si>
  <si>
    <t>expenditures from revenues available under W.S. 16-12-404(a)(ii) as reasonably necessary to meet the</t>
  </si>
  <si>
    <r>
      <t xml:space="preserve">NOTE:  </t>
    </r>
    <r>
      <rPr>
        <sz val="9"/>
        <rFont val="Arial"/>
        <family val="2"/>
      </rPr>
      <t>The column headed "Final Approval" will not be completed until the Public Budget hearing is held.  The public hearing is to be held not later than the third Thursday in July in accordance with W.S. 16-12-406.  Or, the governing board of any special purpose district may choose to hold the budget hearing in conjunction with the county budget hearings and so advertise.</t>
    </r>
  </si>
  <si>
    <t>Platte County Senior Citizens Services District Board</t>
  </si>
  <si>
    <t>PO Box 1241</t>
  </si>
  <si>
    <t>Services for Seniors Activity Center Wheatland</t>
  </si>
  <si>
    <t>Wheatland, Wy 82214</t>
  </si>
  <si>
    <t>noon</t>
  </si>
  <si>
    <t>Rose Marie Martinez</t>
  </si>
  <si>
    <r>
      <t xml:space="preserve">PLATTE COUNTY SENIOR CITIZEN SERVICE DISTRICT 
</t>
    </r>
    <r>
      <rPr>
        <b/>
        <sz val="9"/>
        <rFont val="Arial"/>
        <family val="2"/>
      </rPr>
      <t>2017-18 BUDGET</t>
    </r>
    <r>
      <rPr>
        <sz val="9"/>
        <rFont val="Arial"/>
        <family val="2"/>
      </rPr>
      <t xml:space="preserve">
</t>
    </r>
    <r>
      <rPr>
        <b/>
        <i/>
        <sz val="9"/>
        <rFont val="Arial"/>
        <family val="2"/>
      </rPr>
      <t xml:space="preserve">The district board has reviewed this year’s expenditures and made what we feel are appropriate adjustments. Please see the following:
</t>
    </r>
    <r>
      <rPr>
        <sz val="9"/>
        <rFont val="Arial"/>
        <family val="2"/>
      </rPr>
      <t xml:space="preserve">Election Costs – We will not need to make payment on the election costs this budget period.
Audit Costs – This is a new line item
Legal Fees - $1,000 decrease – Our costs have not been as high as anticipated, but we kept a reasonable amount in this category.
Insurance/Bonds – No change
Advertising/Minutes – $300 decrease – costs have not been as high as anticipated.
Platte County Day Meals – $2,000 increase – Meal counts have been steadily rising.
PO Box/Misc – No Change
Accountant – $500 decrease – Last year there was a slight increase.
</t>
    </r>
    <r>
      <rPr>
        <b/>
        <sz val="9"/>
        <rFont val="Arial"/>
        <family val="2"/>
      </rPr>
      <t>Total Senior District Board Costs = $26,200, a $1,200 increase</t>
    </r>
    <r>
      <rPr>
        <sz val="9"/>
        <rFont val="Arial"/>
        <family val="2"/>
      </rPr>
      <t xml:space="preserve">
</t>
    </r>
    <r>
      <rPr>
        <b/>
        <i/>
        <sz val="9"/>
        <rFont val="Arial"/>
        <family val="2"/>
      </rPr>
      <t xml:space="preserve">We met with Services for Seniors to negotiate the following changes to their portion of our budget, based on the current year’s expenditures and estimates for the remaining portion of the budget.
</t>
    </r>
    <r>
      <rPr>
        <b/>
        <sz val="9"/>
        <rFont val="Arial"/>
        <family val="2"/>
      </rPr>
      <t>SERVICES FOR SENIORS ANNUAL BUDGET
2016-17</t>
    </r>
    <r>
      <rPr>
        <sz val="9"/>
        <rFont val="Arial"/>
        <family val="2"/>
      </rPr>
      <t xml:space="preserve">
Activities – No Change
Advertising/Newsletter – No Change
Building Maintenance/Repair/Rent - $4,000 increase – There are several expected expenditures for various sites.
Equipment Purchase/Lease - $3,000 increase –  There are several expected expenditures for various sites.
Gas/Oil – No Change
Insurance/Bonds - $4,000 Increase – SfS has seen a sizeable increase in this area.
Raw Food/Nutritional Supplies – No Change
Office/Janitorial/Health/Postage – No Change
Administration/Personnel – No Change
Phone/Internet – $1,000 increase – due to increasing costs
Travel/Mileage – No Change
Utilities – No Change
Vehicle Repair - $1,000 increase – SfS vehicles are getting older and we anticipate repair needs.
Additional Draw Budget – $12,000 decrease – We moved some of these funds into the building and equipment categories in the regular SfS budget. We combined Building Maintenance and Repair with Equipment Purchase and Repair to make one additional Draw category.  In this way, if SfS has needs in other budget categories, the District Board can consider using this fund, if needed.
</t>
    </r>
    <r>
      <rPr>
        <b/>
        <sz val="9"/>
        <rFont val="Arial"/>
        <family val="2"/>
      </rPr>
      <t xml:space="preserve">Total SfS Budget = $538,000 - $5,800 decrease
TOTAL ANNUAL BUDGET = $564,200 - $5,800 DECREASE
</t>
    </r>
  </si>
  <si>
    <t>We have approximately $545,000 in reserve funds.  It has been our goal to maintain between $450,000 and 550,000 in reserves in case the bond would not pass.  That would allow a year's support for the local senior centers until the bond could be resubmitted at the nest election.</t>
  </si>
  <si>
    <t>Dean Hensel</t>
  </si>
  <si>
    <t>Brenda Teter</t>
  </si>
  <si>
    <t>Patricia Pruit</t>
  </si>
  <si>
    <t>Marge Sholton</t>
  </si>
  <si>
    <t>Minutes are available at each Services for Seniors Center in Platte County: Wheatland, Guernsey, Glendo and Chugwater</t>
  </si>
  <si>
    <t>They are kept in a binder at each site.  Guernsey and Wheatland are open from 8-4 weekdays.  Glendo and Chugwater are open from 11-1 weekdays</t>
  </si>
  <si>
    <t>Services for Seniors Activity Center in Wheatland Wyoming</t>
  </si>
  <si>
    <t>Services for Seniors</t>
  </si>
  <si>
    <t>Audit</t>
  </si>
  <si>
    <t>Po Box Rent</t>
  </si>
  <si>
    <t>PC Day Meals</t>
  </si>
  <si>
    <t>Advertising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</si>
</sst>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
    <numFmt numFmtId="165" formatCode="[$-409]h:mm\ AM/PM;@"/>
    <numFmt numFmtId="166" formatCode="mmmm\ dd\,\ yyyy"/>
    <numFmt numFmtId="167" formatCode="[&lt;=9999999]###\-####;\(###\)\ ###\-####"/>
    <numFmt numFmtId="168" formatCode="mm/dd/yy;@"/>
    <numFmt numFmtId="169" formatCode="&quot;$&quot;#,##0;\-0;;@"/>
    <numFmt numFmtId="170" formatCode="m/d/yy;@"/>
  </numFmts>
  <fonts count="75" x14ac:knownFonts="1">
    <font>
      <sz val="10"/>
      <name val="Arial"/>
    </font>
    <font>
      <b/>
      <sz val="10"/>
      <name val="Arial"/>
      <family val="2"/>
    </font>
    <font>
      <sz val="8"/>
      <name val="Arial"/>
      <family val="2"/>
    </font>
    <font>
      <sz val="9"/>
      <name val="Arial"/>
      <family val="2"/>
    </font>
    <font>
      <b/>
      <sz val="9"/>
      <name val="Arial"/>
      <family val="2"/>
    </font>
    <font>
      <i/>
      <sz val="9"/>
      <name val="Arial"/>
      <family val="2"/>
    </font>
    <font>
      <i/>
      <sz val="8"/>
      <name val="Arial"/>
      <family val="2"/>
    </font>
    <font>
      <b/>
      <i/>
      <sz val="8"/>
      <name val="Arial"/>
      <family val="2"/>
    </font>
    <font>
      <b/>
      <sz val="11"/>
      <name val="Arial"/>
      <family val="2"/>
    </font>
    <font>
      <b/>
      <i/>
      <sz val="9"/>
      <name val="Arial"/>
      <family val="2"/>
    </font>
    <font>
      <sz val="10"/>
      <name val="Arial"/>
      <family val="2"/>
    </font>
    <font>
      <sz val="9"/>
      <color indexed="81"/>
      <name val="Tahoma"/>
      <family val="2"/>
    </font>
    <font>
      <u/>
      <sz val="9"/>
      <color indexed="81"/>
      <name val="Tahoma"/>
      <family val="2"/>
    </font>
    <font>
      <b/>
      <u/>
      <sz val="9"/>
      <name val="Arial"/>
      <family val="2"/>
    </font>
    <font>
      <b/>
      <sz val="12"/>
      <name val="Arial"/>
      <family val="2"/>
    </font>
    <font>
      <b/>
      <u/>
      <sz val="9"/>
      <color indexed="81"/>
      <name val="Tahoma"/>
      <family val="2"/>
    </font>
    <font>
      <b/>
      <sz val="8"/>
      <name val="Arial"/>
      <family val="2"/>
    </font>
    <font>
      <u/>
      <sz val="10"/>
      <color theme="10"/>
      <name val="Arial"/>
      <family val="2"/>
    </font>
    <font>
      <b/>
      <u/>
      <sz val="10"/>
      <color rgb="FFFF0000"/>
      <name val="Arial"/>
      <family val="2"/>
    </font>
    <font>
      <sz val="9"/>
      <color rgb="FFFF0000"/>
      <name val="Arial"/>
      <family val="2"/>
    </font>
    <font>
      <b/>
      <u/>
      <sz val="24"/>
      <color rgb="FFFF0000"/>
      <name val="Arial"/>
      <family val="2"/>
    </font>
    <font>
      <b/>
      <sz val="14"/>
      <name val="Times New Roman"/>
      <family val="1"/>
    </font>
    <font>
      <u/>
      <sz val="9"/>
      <name val="Arial"/>
      <family val="2"/>
    </font>
    <font>
      <b/>
      <sz val="10"/>
      <color rgb="FF000000"/>
      <name val="Arial"/>
      <family val="2"/>
    </font>
    <font>
      <sz val="6"/>
      <name val="Arial"/>
      <family val="2"/>
    </font>
    <font>
      <sz val="9"/>
      <color rgb="FF0070C0"/>
      <name val="Arial"/>
      <family val="2"/>
    </font>
    <font>
      <b/>
      <sz val="9"/>
      <color rgb="FF0070C0"/>
      <name val="Arial"/>
      <family val="2"/>
    </font>
    <font>
      <i/>
      <sz val="8"/>
      <color rgb="FF0070C0"/>
      <name val="Arial"/>
      <family val="2"/>
    </font>
    <font>
      <b/>
      <sz val="10"/>
      <color rgb="FFFF0000"/>
      <name val="Arial"/>
      <family val="2"/>
    </font>
    <font>
      <b/>
      <sz val="8"/>
      <color theme="0" tint="-0.499984740745262"/>
      <name val="Arial"/>
      <family val="2"/>
    </font>
    <font>
      <b/>
      <u/>
      <sz val="20"/>
      <color rgb="FFFF0000"/>
      <name val="Arial"/>
      <family val="2"/>
    </font>
    <font>
      <u/>
      <sz val="9"/>
      <color theme="10"/>
      <name val="Arial"/>
      <family val="2"/>
    </font>
    <font>
      <b/>
      <sz val="11"/>
      <name val="Times New Roman"/>
      <family val="1"/>
    </font>
    <font>
      <sz val="11"/>
      <name val="Times New Roman"/>
      <family val="1"/>
    </font>
    <font>
      <b/>
      <u/>
      <sz val="11"/>
      <name val="Times New Roman"/>
      <family val="1"/>
    </font>
    <font>
      <u/>
      <sz val="11"/>
      <name val="Times New Roman"/>
      <family val="1"/>
    </font>
    <font>
      <sz val="14"/>
      <name val="Times New Roman"/>
      <family val="1"/>
    </font>
    <font>
      <b/>
      <sz val="16"/>
      <color theme="0"/>
      <name val="Calibri"/>
      <family val="2"/>
      <scheme val="minor"/>
    </font>
    <font>
      <sz val="9"/>
      <name val="Calibri"/>
      <family val="2"/>
      <scheme val="minor"/>
    </font>
    <font>
      <b/>
      <sz val="9"/>
      <name val="Calibri"/>
      <family val="2"/>
      <scheme val="minor"/>
    </font>
    <font>
      <b/>
      <sz val="9"/>
      <color rgb="FF00B050"/>
      <name val="Calibri"/>
      <family val="2"/>
      <scheme val="minor"/>
    </font>
    <font>
      <sz val="9"/>
      <color rgb="FF00B050"/>
      <name val="Calibri"/>
      <family val="2"/>
      <scheme val="minor"/>
    </font>
    <font>
      <b/>
      <sz val="16"/>
      <color rgb="FFFFFFFF"/>
      <name val="Calibri"/>
      <family val="2"/>
    </font>
    <font>
      <b/>
      <u/>
      <sz val="10"/>
      <color theme="3"/>
      <name val="Arial"/>
      <family val="2"/>
    </font>
    <font>
      <b/>
      <sz val="10"/>
      <color rgb="FF000000"/>
      <name val="Calibri"/>
      <family val="2"/>
    </font>
    <font>
      <b/>
      <sz val="11"/>
      <color theme="0"/>
      <name val="Arial"/>
      <family val="2"/>
    </font>
    <font>
      <sz val="9"/>
      <name val="Calibri"/>
      <family val="2"/>
    </font>
    <font>
      <b/>
      <sz val="9"/>
      <color rgb="FFFF0000"/>
      <name val="Calibri"/>
      <family val="2"/>
      <scheme val="minor"/>
    </font>
    <font>
      <b/>
      <sz val="8"/>
      <color theme="1"/>
      <name val="Arial"/>
      <family val="2"/>
    </font>
    <font>
      <sz val="10"/>
      <name val="Calibri"/>
      <family val="2"/>
      <scheme val="minor"/>
    </font>
    <font>
      <b/>
      <u/>
      <sz val="9"/>
      <color rgb="FF0000FF"/>
      <name val="Arial"/>
      <family val="2"/>
    </font>
    <font>
      <b/>
      <u/>
      <sz val="18"/>
      <color rgb="FFFF0000"/>
      <name val="Arial"/>
      <family val="2"/>
    </font>
    <font>
      <sz val="8"/>
      <color theme="0"/>
      <name val="Arial"/>
      <family val="2"/>
    </font>
    <font>
      <i/>
      <sz val="7"/>
      <name val="Arial"/>
      <family val="2"/>
    </font>
    <font>
      <i/>
      <sz val="10"/>
      <name val="Arial"/>
      <family val="2"/>
    </font>
    <font>
      <sz val="10"/>
      <name val="Wingdings"/>
      <charset val="2"/>
    </font>
    <font>
      <sz val="9"/>
      <color theme="0"/>
      <name val="Arial"/>
      <family val="2"/>
    </font>
    <font>
      <b/>
      <sz val="9"/>
      <color theme="0"/>
      <name val="Arial"/>
      <family val="2"/>
    </font>
    <font>
      <b/>
      <sz val="14"/>
      <color rgb="FF000000"/>
      <name val="Calibri"/>
      <family val="2"/>
    </font>
    <font>
      <sz val="10"/>
      <color theme="0" tint="-0.499984740745262"/>
      <name val="Arial"/>
      <family val="2"/>
    </font>
    <font>
      <b/>
      <sz val="8"/>
      <color theme="0"/>
      <name val="Arial"/>
      <family val="2"/>
    </font>
    <font>
      <b/>
      <sz val="8"/>
      <color theme="1" tint="0.34998626667073579"/>
      <name val="Arial"/>
      <family val="2"/>
    </font>
    <font>
      <sz val="8"/>
      <color theme="1" tint="0.34998626667073579"/>
      <name val="Arial"/>
      <family val="2"/>
    </font>
    <font>
      <sz val="10"/>
      <color theme="0"/>
      <name val="Arial"/>
      <family val="2"/>
    </font>
    <font>
      <b/>
      <sz val="12"/>
      <color theme="0"/>
      <name val="Arial"/>
      <family val="2"/>
    </font>
    <font>
      <i/>
      <sz val="8"/>
      <color theme="0"/>
      <name val="Arial"/>
      <family val="2"/>
    </font>
    <font>
      <b/>
      <sz val="10"/>
      <color theme="0"/>
      <name val="Arial"/>
      <family val="2"/>
    </font>
    <font>
      <b/>
      <u/>
      <sz val="8"/>
      <color theme="4"/>
      <name val="Arial"/>
      <family val="2"/>
    </font>
    <font>
      <b/>
      <sz val="9"/>
      <color rgb="FFFF0000"/>
      <name val="Arial"/>
      <family val="2"/>
    </font>
    <font>
      <b/>
      <u/>
      <sz val="16"/>
      <color rgb="FFFF0000"/>
      <name val="Arial"/>
      <family val="2"/>
    </font>
    <font>
      <sz val="8"/>
      <color theme="0" tint="-0.14999847407452621"/>
      <name val="Arial"/>
      <family val="2"/>
    </font>
    <font>
      <sz val="7"/>
      <color theme="1"/>
      <name val="Arial"/>
      <family val="2"/>
    </font>
    <font>
      <sz val="8"/>
      <color theme="0" tint="-0.499984740745262"/>
      <name val="Arial"/>
      <family val="2"/>
    </font>
    <font>
      <b/>
      <sz val="9"/>
      <color theme="3"/>
      <name val="Arial"/>
      <family val="2"/>
    </font>
    <font>
      <b/>
      <u/>
      <sz val="11"/>
      <color rgb="FFFF0000"/>
      <name val="Times New Roman"/>
      <family val="1"/>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DDDDD"/>
        <bgColor indexed="64"/>
      </patternFill>
    </fill>
  </fills>
  <borders count="7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style="thin">
        <color indexed="64"/>
      </bottom>
      <diagonal/>
    </border>
    <border>
      <left style="thin">
        <color indexed="64"/>
      </left>
      <right style="double">
        <color auto="1"/>
      </right>
      <top style="thin">
        <color indexed="64"/>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diagonal/>
    </border>
    <border>
      <left/>
      <right style="medium">
        <color indexed="64"/>
      </right>
      <top style="medium">
        <color indexed="64"/>
      </top>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7" fillId="0" borderId="0" applyNumberFormat="0" applyFill="0" applyBorder="0" applyAlignment="0" applyProtection="0"/>
    <xf numFmtId="0" fontId="10" fillId="0" borderId="0"/>
  </cellStyleXfs>
  <cellXfs count="666">
    <xf numFmtId="0" fontId="0" fillId="0" borderId="0" xfId="0"/>
    <xf numFmtId="0" fontId="3" fillId="0" borderId="0" xfId="0" applyFont="1"/>
    <xf numFmtId="0" fontId="3" fillId="0" borderId="0" xfId="0" applyFont="1" applyAlignment="1">
      <alignment horizontal="left"/>
    </xf>
    <xf numFmtId="164" fontId="3" fillId="0" borderId="0" xfId="0" applyNumberFormat="1" applyFont="1"/>
    <xf numFmtId="0" fontId="0" fillId="0" borderId="0" xfId="0" applyAlignment="1">
      <alignment horizontal="left"/>
    </xf>
    <xf numFmtId="164" fontId="3" fillId="0" borderId="0" xfId="0" applyNumberFormat="1" applyFont="1" applyProtection="1"/>
    <xf numFmtId="0" fontId="3" fillId="0" borderId="0" xfId="0" applyFont="1" applyFill="1"/>
    <xf numFmtId="0" fontId="3" fillId="0" borderId="0" xfId="0" applyFont="1" applyProtection="1">
      <protection hidden="1"/>
    </xf>
    <xf numFmtId="164" fontId="3" fillId="0" borderId="0" xfId="0" applyNumberFormat="1" applyFont="1" applyProtection="1">
      <protection hidden="1"/>
    </xf>
    <xf numFmtId="164" fontId="4" fillId="0" borderId="0" xfId="0" applyNumberFormat="1" applyFont="1" applyAlignment="1" applyProtection="1">
      <alignment horizontal="right"/>
      <protection hidden="1"/>
    </xf>
    <xf numFmtId="164" fontId="3" fillId="0" borderId="0" xfId="0" applyNumberFormat="1" applyFont="1" applyFill="1" applyBorder="1" applyProtection="1">
      <protection hidden="1"/>
    </xf>
    <xf numFmtId="0" fontId="3" fillId="0" borderId="0" xfId="0" applyFont="1" applyBorder="1" applyProtection="1">
      <protection hidden="1"/>
    </xf>
    <xf numFmtId="164" fontId="3" fillId="0" borderId="8" xfId="0" applyNumberFormat="1" applyFont="1" applyBorder="1" applyProtection="1">
      <protection locked="0"/>
    </xf>
    <xf numFmtId="164" fontId="3" fillId="0" borderId="2" xfId="0" applyNumberFormat="1" applyFont="1" applyBorder="1" applyProtection="1">
      <protection locked="0"/>
    </xf>
    <xf numFmtId="164" fontId="3" fillId="0" borderId="2" xfId="0" applyNumberFormat="1" applyFont="1" applyFill="1" applyBorder="1" applyProtection="1">
      <protection locked="0"/>
    </xf>
    <xf numFmtId="0" fontId="19" fillId="0" borderId="0" xfId="0" applyFont="1"/>
    <xf numFmtId="164" fontId="3" fillId="0" borderId="5" xfId="0" applyNumberFormat="1" applyFont="1" applyBorder="1" applyProtection="1">
      <protection locked="0"/>
    </xf>
    <xf numFmtId="164" fontId="3" fillId="2" borderId="2" xfId="0" applyNumberFormat="1" applyFont="1" applyFill="1" applyBorder="1" applyProtection="1"/>
    <xf numFmtId="164" fontId="3" fillId="0" borderId="2" xfId="0" applyNumberFormat="1" applyFont="1" applyFill="1" applyBorder="1" applyProtection="1"/>
    <xf numFmtId="164" fontId="3" fillId="0" borderId="2" xfId="0" applyNumberFormat="1" applyFont="1" applyBorder="1" applyProtection="1"/>
    <xf numFmtId="164" fontId="3" fillId="0" borderId="4" xfId="0" applyNumberFormat="1" applyFont="1" applyBorder="1" applyProtection="1"/>
    <xf numFmtId="164" fontId="3" fillId="0" borderId="8" xfId="0" applyNumberFormat="1" applyFont="1" applyFill="1" applyBorder="1" applyProtection="1"/>
    <xf numFmtId="164" fontId="3" fillId="0" borderId="5" xfId="0" applyNumberFormat="1" applyFont="1" applyFill="1" applyBorder="1" applyProtection="1"/>
    <xf numFmtId="0" fontId="0" fillId="0" borderId="0" xfId="0" applyFill="1"/>
    <xf numFmtId="0" fontId="3" fillId="3" borderId="0" xfId="0" applyFont="1" applyFill="1" applyProtection="1">
      <protection hidden="1"/>
    </xf>
    <xf numFmtId="0" fontId="0" fillId="0" borderId="0" xfId="0" applyProtection="1"/>
    <xf numFmtId="0" fontId="10" fillId="0" borderId="0" xfId="0" applyFont="1"/>
    <xf numFmtId="0" fontId="2" fillId="0" borderId="0" xfId="0" applyFont="1" applyFill="1" applyProtection="1">
      <protection hidden="1"/>
    </xf>
    <xf numFmtId="0" fontId="0" fillId="0" borderId="0" xfId="0" applyFill="1" applyProtection="1">
      <protection hidden="1"/>
    </xf>
    <xf numFmtId="0" fontId="0" fillId="0" borderId="0" xfId="0" applyFill="1" applyProtection="1">
      <protection locked="0" hidden="1"/>
    </xf>
    <xf numFmtId="0" fontId="4" fillId="0" borderId="0" xfId="0" quotePrefix="1" applyFont="1" applyAlignment="1">
      <alignment horizontal="right" vertical="top"/>
    </xf>
    <xf numFmtId="49" fontId="4" fillId="0" borderId="0" xfId="0" quotePrefix="1" applyNumberFormat="1" applyFont="1" applyAlignment="1">
      <alignment horizontal="right" vertical="top"/>
    </xf>
    <xf numFmtId="0" fontId="0" fillId="0" borderId="0" xfId="0" applyFill="1" applyBorder="1"/>
    <xf numFmtId="0" fontId="3" fillId="0" borderId="0" xfId="0" applyFont="1" applyFill="1" applyAlignment="1">
      <alignment vertical="top"/>
    </xf>
    <xf numFmtId="164" fontId="3" fillId="0" borderId="24" xfId="0" applyNumberFormat="1" applyFont="1" applyBorder="1" applyProtection="1">
      <protection locked="0"/>
    </xf>
    <xf numFmtId="164" fontId="3" fillId="0" borderId="24" xfId="0" applyNumberFormat="1" applyFont="1" applyBorder="1" applyProtection="1"/>
    <xf numFmtId="164" fontId="3" fillId="0" borderId="0" xfId="0" applyNumberFormat="1" applyFont="1" applyBorder="1" applyProtection="1"/>
    <xf numFmtId="164" fontId="3" fillId="0" borderId="27" xfId="0" applyNumberFormat="1" applyFont="1" applyBorder="1" applyProtection="1"/>
    <xf numFmtId="164" fontId="3" fillId="0" borderId="28" xfId="0" applyNumberFormat="1" applyFont="1" applyBorder="1" applyProtection="1"/>
    <xf numFmtId="164" fontId="3" fillId="0" borderId="29" xfId="0" applyNumberFormat="1" applyFont="1" applyBorder="1" applyProtection="1"/>
    <xf numFmtId="164" fontId="3" fillId="0" borderId="31" xfId="0" applyNumberFormat="1" applyFont="1" applyBorder="1" applyProtection="1">
      <protection locked="0"/>
    </xf>
    <xf numFmtId="164" fontId="3" fillId="0" borderId="3" xfId="0" applyNumberFormat="1" applyFont="1" applyBorder="1" applyProtection="1">
      <protection locked="0"/>
    </xf>
    <xf numFmtId="0" fontId="0" fillId="0" borderId="0" xfId="0" applyAlignment="1" applyProtection="1">
      <alignment horizontal="right"/>
    </xf>
    <xf numFmtId="0" fontId="3" fillId="0" borderId="0" xfId="0" applyFont="1" applyProtection="1"/>
    <xf numFmtId="0" fontId="20" fillId="0" borderId="0" xfId="0" applyFont="1" applyAlignment="1" applyProtection="1">
      <alignment horizontal="centerContinuous" vertical="center"/>
    </xf>
    <xf numFmtId="0" fontId="20" fillId="0" borderId="0" xfId="0" applyFont="1" applyAlignment="1" applyProtection="1">
      <alignment vertical="center"/>
    </xf>
    <xf numFmtId="0" fontId="0" fillId="0" borderId="20" xfId="0" applyBorder="1" applyProtection="1"/>
    <xf numFmtId="0" fontId="29" fillId="0" borderId="12" xfId="0" applyFont="1" applyBorder="1" applyAlignment="1" applyProtection="1">
      <alignment horizontal="center" vertical="center" wrapText="1"/>
    </xf>
    <xf numFmtId="0" fontId="3" fillId="0" borderId="11" xfId="0" applyFont="1" applyBorder="1" applyAlignment="1" applyProtection="1"/>
    <xf numFmtId="0" fontId="3" fillId="0" borderId="0" xfId="0" applyFont="1" applyBorder="1" applyAlignment="1" applyProtection="1"/>
    <xf numFmtId="164" fontId="4" fillId="0" borderId="0" xfId="0" applyNumberFormat="1" applyFont="1" applyAlignment="1" applyProtection="1">
      <alignment horizontal="right"/>
    </xf>
    <xf numFmtId="0" fontId="1" fillId="0" borderId="21" xfId="0" applyFont="1" applyBorder="1" applyProtection="1"/>
    <xf numFmtId="0" fontId="1" fillId="0" borderId="0" xfId="0" applyFont="1" applyBorder="1" applyAlignment="1" applyProtection="1">
      <alignment horizontal="center"/>
    </xf>
    <xf numFmtId="164" fontId="4" fillId="0" borderId="0" xfId="0" applyNumberFormat="1" applyFont="1" applyBorder="1" applyProtection="1"/>
    <xf numFmtId="164" fontId="3" fillId="0" borderId="0" xfId="0" applyNumberFormat="1" applyFont="1" applyAlignment="1" applyProtection="1">
      <alignment horizontal="left"/>
    </xf>
    <xf numFmtId="0" fontId="0" fillId="0" borderId="21" xfId="0" applyBorder="1" applyProtection="1"/>
    <xf numFmtId="0" fontId="26" fillId="0" borderId="0" xfId="0" applyFont="1" applyBorder="1" applyAlignment="1" applyProtection="1">
      <alignment horizontal="center"/>
    </xf>
    <xf numFmtId="0" fontId="0" fillId="0" borderId="0" xfId="0" applyBorder="1" applyProtection="1"/>
    <xf numFmtId="0" fontId="0" fillId="0" borderId="9" xfId="0" applyBorder="1" applyProtection="1"/>
    <xf numFmtId="0" fontId="4" fillId="0" borderId="0" xfId="0" applyFont="1" applyProtection="1"/>
    <xf numFmtId="0" fontId="1" fillId="0" borderId="0" xfId="0" applyFont="1" applyAlignment="1" applyProtection="1"/>
    <xf numFmtId="0" fontId="10" fillId="0" borderId="0" xfId="0" applyFont="1" applyProtection="1"/>
    <xf numFmtId="0" fontId="4" fillId="0" borderId="0" xfId="0" applyFont="1" applyBorder="1" applyAlignment="1" applyProtection="1"/>
    <xf numFmtId="0" fontId="1" fillId="0" borderId="0" xfId="0" applyFont="1" applyProtection="1"/>
    <xf numFmtId="0" fontId="1" fillId="0" borderId="0" xfId="0" applyFont="1" applyAlignment="1" applyProtection="1">
      <alignment horizontal="center"/>
    </xf>
    <xf numFmtId="0" fontId="4" fillId="0" borderId="0" xfId="0" applyFont="1" applyBorder="1" applyAlignment="1" applyProtection="1">
      <alignment horizontal="left"/>
    </xf>
    <xf numFmtId="0" fontId="3" fillId="0" borderId="0" xfId="0" applyFont="1" applyBorder="1" applyProtection="1"/>
    <xf numFmtId="0" fontId="3" fillId="0" borderId="9" xfId="0" applyFont="1" applyBorder="1" applyProtection="1"/>
    <xf numFmtId="0" fontId="4" fillId="0" borderId="16" xfId="0" applyFont="1" applyBorder="1" applyAlignment="1" applyProtection="1"/>
    <xf numFmtId="0" fontId="0" fillId="0" borderId="3" xfId="0" applyBorder="1" applyAlignment="1" applyProtection="1"/>
    <xf numFmtId="0" fontId="4" fillId="0" borderId="0" xfId="0" applyFont="1" applyAlignment="1" applyProtection="1"/>
    <xf numFmtId="0" fontId="0" fillId="0" borderId="0" xfId="0" applyAlignment="1" applyProtection="1"/>
    <xf numFmtId="0" fontId="0" fillId="0" borderId="0" xfId="0" applyBorder="1" applyAlignment="1" applyProtection="1"/>
    <xf numFmtId="0" fontId="0" fillId="0" borderId="9" xfId="0" applyBorder="1" applyAlignment="1" applyProtection="1"/>
    <xf numFmtId="0" fontId="3" fillId="0" borderId="0" xfId="0" applyFont="1" applyAlignment="1" applyProtection="1">
      <alignment horizontal="center"/>
    </xf>
    <xf numFmtId="0" fontId="25" fillId="0" borderId="0" xfId="0" applyFont="1" applyProtection="1"/>
    <xf numFmtId="0" fontId="26" fillId="0" borderId="0" xfId="0" applyFont="1" applyAlignment="1" applyProtection="1">
      <alignment horizontal="center"/>
    </xf>
    <xf numFmtId="0" fontId="3" fillId="0" borderId="17" xfId="0" applyFont="1" applyBorder="1" applyAlignment="1" applyProtection="1"/>
    <xf numFmtId="0" fontId="3" fillId="0" borderId="6" xfId="0" applyFont="1" applyBorder="1" applyAlignment="1" applyProtection="1"/>
    <xf numFmtId="0" fontId="4" fillId="0" borderId="0" xfId="2" applyFont="1" applyBorder="1" applyAlignment="1" applyProtection="1"/>
    <xf numFmtId="0" fontId="4" fillId="0" borderId="7" xfId="0" applyFont="1" applyBorder="1" applyProtection="1"/>
    <xf numFmtId="0" fontId="3" fillId="0" borderId="0" xfId="0" quotePrefix="1" applyFont="1" applyProtection="1"/>
    <xf numFmtId="0" fontId="4" fillId="0" borderId="0" xfId="0" applyFont="1" applyAlignment="1" applyProtection="1">
      <alignment horizontal="left"/>
    </xf>
    <xf numFmtId="0" fontId="4" fillId="0" borderId="3" xfId="0" applyFont="1" applyBorder="1" applyAlignment="1" applyProtection="1"/>
    <xf numFmtId="0" fontId="4" fillId="0" borderId="6" xfId="0" applyFont="1" applyBorder="1" applyAlignment="1" applyProtection="1"/>
    <xf numFmtId="0" fontId="2" fillId="0" borderId="0" xfId="0" applyFont="1" applyProtection="1"/>
    <xf numFmtId="0" fontId="5" fillId="0" borderId="0" xfId="0" applyFont="1" applyProtection="1"/>
    <xf numFmtId="0" fontId="25" fillId="0" borderId="0" xfId="0" applyFont="1" applyBorder="1" applyAlignment="1" applyProtection="1"/>
    <xf numFmtId="0" fontId="4" fillId="0" borderId="2" xfId="0" applyFont="1" applyBorder="1" applyProtection="1"/>
    <xf numFmtId="0" fontId="14" fillId="0" borderId="0" xfId="0" applyFont="1" applyProtection="1"/>
    <xf numFmtId="0" fontId="4" fillId="0" borderId="0" xfId="0" quotePrefix="1" applyFont="1" applyProtection="1"/>
    <xf numFmtId="0" fontId="3" fillId="0" borderId="0" xfId="0" applyFont="1" applyAlignment="1" applyProtection="1"/>
    <xf numFmtId="0" fontId="0" fillId="0" borderId="1" xfId="0" applyBorder="1" applyAlignment="1" applyProtection="1"/>
    <xf numFmtId="0" fontId="3" fillId="0" borderId="0" xfId="0" applyFont="1" applyAlignment="1" applyProtection="1">
      <alignment horizontal="left"/>
    </xf>
    <xf numFmtId="0" fontId="0" fillId="0" borderId="0" xfId="0" applyBorder="1" applyAlignment="1" applyProtection="1">
      <alignment horizontal="right"/>
    </xf>
    <xf numFmtId="0" fontId="0" fillId="0" borderId="1" xfId="0" applyBorder="1" applyAlignment="1" applyProtection="1">
      <alignment horizontal="right"/>
    </xf>
    <xf numFmtId="0" fontId="25" fillId="0" borderId="0" xfId="0" applyFont="1" applyAlignment="1" applyProtection="1"/>
    <xf numFmtId="0" fontId="3" fillId="0" borderId="19" xfId="0" applyFont="1" applyBorder="1" applyAlignment="1" applyProtection="1"/>
    <xf numFmtId="0" fontId="4" fillId="0" borderId="0" xfId="0" applyFont="1" applyAlignment="1" applyProtection="1">
      <alignment horizontal="center"/>
    </xf>
    <xf numFmtId="0" fontId="6" fillId="0" borderId="0" xfId="0" applyFont="1" applyAlignment="1" applyProtection="1">
      <alignment horizontal="center"/>
    </xf>
    <xf numFmtId="0" fontId="0" fillId="0" borderId="0" xfId="0" applyBorder="1" applyAlignment="1" applyProtection="1">
      <alignment horizontal="center"/>
    </xf>
    <xf numFmtId="0" fontId="4" fillId="0" borderId="0" xfId="2" applyFont="1" applyProtection="1"/>
    <xf numFmtId="0" fontId="4" fillId="0" borderId="0" xfId="2" applyFont="1" applyAlignment="1" applyProtection="1"/>
    <xf numFmtId="0" fontId="4" fillId="0" borderId="0" xfId="2" applyFont="1" applyAlignment="1" applyProtection="1">
      <alignment horizontal="center"/>
    </xf>
    <xf numFmtId="0" fontId="10" fillId="0" borderId="0" xfId="2" applyAlignment="1" applyProtection="1">
      <alignment horizontal="center"/>
    </xf>
    <xf numFmtId="0" fontId="3" fillId="0" borderId="0" xfId="2" quotePrefix="1" applyFont="1" applyAlignment="1" applyProtection="1">
      <alignment horizontal="center"/>
    </xf>
    <xf numFmtId="0" fontId="3" fillId="0" borderId="0" xfId="2" applyFont="1" applyFill="1" applyProtection="1"/>
    <xf numFmtId="0" fontId="6" fillId="0" borderId="0" xfId="2" quotePrefix="1" applyFont="1" applyAlignment="1" applyProtection="1">
      <alignment horizontal="center"/>
    </xf>
    <xf numFmtId="0" fontId="6" fillId="0" borderId="0" xfId="2" applyFont="1" applyProtection="1"/>
    <xf numFmtId="0" fontId="3" fillId="0" borderId="0" xfId="2" applyFont="1" applyProtection="1"/>
    <xf numFmtId="0" fontId="3" fillId="0" borderId="0" xfId="2" quotePrefix="1" applyFont="1" applyAlignment="1" applyProtection="1">
      <alignment horizontal="center" vertical="top"/>
    </xf>
    <xf numFmtId="0" fontId="3" fillId="0" borderId="0" xfId="2" applyFont="1" applyAlignment="1" applyProtection="1">
      <alignment wrapText="1"/>
    </xf>
    <xf numFmtId="0" fontId="3" fillId="0" borderId="1" xfId="2" applyFont="1" applyBorder="1" applyAlignment="1" applyProtection="1">
      <alignment wrapText="1"/>
    </xf>
    <xf numFmtId="0" fontId="3" fillId="0" borderId="0" xfId="2" applyFont="1" applyAlignment="1" applyProtection="1">
      <alignment horizontal="right"/>
    </xf>
    <xf numFmtId="0" fontId="3" fillId="0" borderId="11" xfId="2" applyFont="1" applyBorder="1" applyAlignment="1" applyProtection="1">
      <alignment vertical="top"/>
    </xf>
    <xf numFmtId="0" fontId="3" fillId="0" borderId="0" xfId="2" applyFont="1" applyBorder="1" applyProtection="1"/>
    <xf numFmtId="0" fontId="3" fillId="0" borderId="17" xfId="2" applyFont="1" applyBorder="1" applyAlignment="1" applyProtection="1">
      <alignment vertical="top"/>
    </xf>
    <xf numFmtId="0" fontId="26" fillId="0" borderId="0" xfId="2" quotePrefix="1" applyFont="1" applyAlignment="1" applyProtection="1">
      <alignment horizontal="center" vertical="top"/>
    </xf>
    <xf numFmtId="0" fontId="4" fillId="0" borderId="0" xfId="2" quotePrefix="1" applyFont="1" applyAlignment="1" applyProtection="1">
      <alignment horizontal="left"/>
    </xf>
    <xf numFmtId="0" fontId="7" fillId="0" borderId="0" xfId="2" applyFont="1" applyProtection="1"/>
    <xf numFmtId="0" fontId="4" fillId="0" borderId="0" xfId="0" quotePrefix="1" applyFont="1" applyAlignment="1" applyProtection="1">
      <alignment horizontal="left" vertical="top"/>
    </xf>
    <xf numFmtId="0" fontId="4" fillId="0" borderId="0" xfId="0" applyFont="1" applyAlignment="1" applyProtection="1">
      <alignment vertical="top" wrapText="1"/>
    </xf>
    <xf numFmtId="0" fontId="1" fillId="0" borderId="1" xfId="0" applyFont="1" applyBorder="1" applyAlignment="1" applyProtection="1">
      <alignment vertical="top" wrapText="1"/>
    </xf>
    <xf numFmtId="0" fontId="4" fillId="0" borderId="0" xfId="0" quotePrefix="1" applyFont="1" applyAlignment="1" applyProtection="1">
      <alignment horizontal="left"/>
    </xf>
    <xf numFmtId="0" fontId="3" fillId="0" borderId="0" xfId="0" applyFont="1" applyAlignment="1" applyProtection="1">
      <alignment horizontal="right"/>
    </xf>
    <xf numFmtId="0" fontId="3" fillId="0" borderId="0" xfId="0" quotePrefix="1" applyFont="1" applyAlignment="1" applyProtection="1">
      <alignment horizontal="left"/>
    </xf>
    <xf numFmtId="0" fontId="6" fillId="0" borderId="0" xfId="0" applyFont="1" applyProtection="1"/>
    <xf numFmtId="0" fontId="3" fillId="0" borderId="11" xfId="0" applyFont="1" applyBorder="1" applyAlignment="1" applyProtection="1">
      <alignment vertical="top"/>
    </xf>
    <xf numFmtId="0" fontId="3" fillId="0" borderId="17" xfId="0" applyFont="1" applyBorder="1" applyAlignment="1" applyProtection="1">
      <alignment vertical="top"/>
    </xf>
    <xf numFmtId="0" fontId="4" fillId="0" borderId="0" xfId="0" applyFont="1" applyAlignment="1" applyProtection="1">
      <alignment wrapText="1"/>
    </xf>
    <xf numFmtId="0" fontId="10" fillId="0" borderId="25" xfId="0" applyFont="1" applyBorder="1" applyAlignment="1" applyProtection="1">
      <alignment horizontal="right"/>
      <protection locked="0"/>
    </xf>
    <xf numFmtId="0" fontId="10" fillId="0" borderId="11" xfId="0" applyFont="1" applyBorder="1" applyProtection="1">
      <protection locked="0"/>
    </xf>
    <xf numFmtId="0" fontId="0" fillId="0" borderId="26" xfId="0" applyBorder="1" applyAlignment="1" applyProtection="1">
      <alignment horizontal="right"/>
      <protection locked="0"/>
    </xf>
    <xf numFmtId="0" fontId="10" fillId="0" borderId="17" xfId="0" applyFont="1" applyBorder="1" applyProtection="1">
      <protection locked="0"/>
    </xf>
    <xf numFmtId="0" fontId="0" fillId="0" borderId="17" xfId="0" applyBorder="1" applyProtection="1">
      <protection locked="0"/>
    </xf>
    <xf numFmtId="0" fontId="30" fillId="0" borderId="0" xfId="0" applyFont="1" applyAlignment="1" applyProtection="1">
      <alignment horizontal="centerContinuous" vertical="center"/>
    </xf>
    <xf numFmtId="0" fontId="3" fillId="0" borderId="11" xfId="0" applyFont="1" applyBorder="1" applyAlignment="1" applyProtection="1">
      <protection hidden="1"/>
    </xf>
    <xf numFmtId="14" fontId="3" fillId="0" borderId="11" xfId="0" applyNumberFormat="1" applyFont="1" applyBorder="1" applyAlignment="1" applyProtection="1">
      <alignment horizontal="center"/>
      <protection hidden="1"/>
    </xf>
    <xf numFmtId="0" fontId="3" fillId="0" borderId="0" xfId="2" applyFont="1" applyProtection="1">
      <protection hidden="1"/>
    </xf>
    <xf numFmtId="164" fontId="3" fillId="0" borderId="32" xfId="0" applyNumberFormat="1" applyFont="1" applyBorder="1" applyProtection="1"/>
    <xf numFmtId="164" fontId="3" fillId="0" borderId="30" xfId="0" applyNumberFormat="1" applyFont="1" applyBorder="1" applyProtection="1"/>
    <xf numFmtId="164" fontId="3" fillId="0" borderId="33" xfId="0" applyNumberFormat="1" applyFont="1" applyBorder="1" applyProtection="1"/>
    <xf numFmtId="0" fontId="33" fillId="3" borderId="0" xfId="0" applyFont="1" applyFill="1" applyBorder="1" applyAlignment="1">
      <alignment horizontal="left" vertical="top" indent="2"/>
    </xf>
    <xf numFmtId="0" fontId="33" fillId="3" borderId="0" xfId="0" applyFont="1" applyFill="1" applyAlignment="1">
      <alignment horizontal="left" indent="2"/>
    </xf>
    <xf numFmtId="0" fontId="9"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0" fontId="4" fillId="0" borderId="0" xfId="0" applyFont="1" applyBorder="1" applyProtection="1">
      <protection hidden="1"/>
    </xf>
    <xf numFmtId="0" fontId="4" fillId="0" borderId="0" xfId="0" quotePrefix="1" applyFont="1" applyBorder="1" applyAlignment="1" applyProtection="1">
      <alignment horizontal="left"/>
      <protection hidden="1"/>
    </xf>
    <xf numFmtId="0" fontId="4" fillId="0" borderId="0"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0" fontId="4" fillId="0" borderId="0" xfId="0" applyFont="1" applyBorder="1" applyAlignment="1" applyProtection="1">
      <alignment horizontal="left"/>
      <protection hidden="1"/>
    </xf>
    <xf numFmtId="164" fontId="3" fillId="0" borderId="0" xfId="0" applyNumberFormat="1" applyFont="1" applyBorder="1" applyAlignment="1" applyProtection="1">
      <alignment horizontal="center" vertical="center" wrapText="1"/>
      <protection hidden="1"/>
    </xf>
    <xf numFmtId="164" fontId="3" fillId="0" borderId="0" xfId="0" applyNumberFormat="1" applyFont="1" applyFill="1" applyBorder="1" applyProtection="1"/>
    <xf numFmtId="0" fontId="4" fillId="0" borderId="17" xfId="0" applyFont="1" applyBorder="1" applyProtection="1">
      <protection hidden="1"/>
    </xf>
    <xf numFmtId="0" fontId="21" fillId="3" borderId="0" xfId="0" applyFont="1" applyFill="1" applyBorder="1" applyAlignment="1">
      <alignment horizontal="left"/>
    </xf>
    <xf numFmtId="0" fontId="36" fillId="3" borderId="0" xfId="0" applyFont="1" applyFill="1" applyBorder="1" applyAlignment="1">
      <alignment horizontal="left" vertical="center"/>
    </xf>
    <xf numFmtId="0" fontId="33" fillId="3" borderId="0" xfId="0" applyFont="1" applyFill="1" applyAlignment="1">
      <alignment horizontal="left"/>
    </xf>
    <xf numFmtId="0" fontId="33" fillId="3" borderId="0" xfId="0" applyFont="1" applyFill="1" applyBorder="1" applyAlignment="1">
      <alignment horizontal="left" vertical="top"/>
    </xf>
    <xf numFmtId="0" fontId="3" fillId="0" borderId="0" xfId="0" applyFont="1" applyFill="1" applyBorder="1" applyAlignment="1">
      <alignment horizontal="center"/>
    </xf>
    <xf numFmtId="0" fontId="28" fillId="0" borderId="0" xfId="1" applyFont="1" applyFill="1" applyBorder="1" applyAlignment="1">
      <alignment horizontal="center" vertical="center" wrapText="1"/>
    </xf>
    <xf numFmtId="164" fontId="3" fillId="0" borderId="2" xfId="0" applyNumberFormat="1" applyFont="1" applyBorder="1" applyAlignment="1" applyProtection="1"/>
    <xf numFmtId="164" fontId="3" fillId="0" borderId="2" xfId="0" applyNumberFormat="1" applyFont="1" applyFill="1" applyBorder="1" applyAlignment="1" applyProtection="1"/>
    <xf numFmtId="0" fontId="4" fillId="0" borderId="1" xfId="0" applyFont="1" applyBorder="1" applyAlignment="1" applyProtection="1">
      <alignment horizontal="left"/>
      <protection hidden="1"/>
    </xf>
    <xf numFmtId="0" fontId="18" fillId="0" borderId="0" xfId="1" applyFont="1" applyFill="1" applyBorder="1" applyAlignment="1" applyProtection="1">
      <alignment horizontal="center" vertical="center" wrapText="1"/>
      <protection hidden="1"/>
    </xf>
    <xf numFmtId="0" fontId="3" fillId="0" borderId="0" xfId="0" applyFont="1" applyFill="1" applyProtection="1">
      <protection hidden="1"/>
    </xf>
    <xf numFmtId="0" fontId="3" fillId="0" borderId="0" xfId="0" applyFont="1" applyFill="1" applyBorder="1" applyProtection="1">
      <protection hidden="1"/>
    </xf>
    <xf numFmtId="164" fontId="3" fillId="0" borderId="33" xfId="0" applyNumberFormat="1" applyFont="1" applyFill="1" applyBorder="1" applyProtection="1"/>
    <xf numFmtId="164" fontId="3" fillId="0" borderId="35" xfId="0" applyNumberFormat="1" applyFont="1" applyFill="1" applyBorder="1" applyProtection="1"/>
    <xf numFmtId="164" fontId="3" fillId="0" borderId="10" xfId="0" applyNumberFormat="1" applyFont="1" applyFill="1" applyBorder="1" applyProtection="1"/>
    <xf numFmtId="164" fontId="3" fillId="0" borderId="0" xfId="0" applyNumberFormat="1" applyFont="1" applyFill="1" applyProtection="1">
      <protection hidden="1"/>
    </xf>
    <xf numFmtId="164" fontId="3" fillId="0" borderId="34" xfId="0" applyNumberFormat="1" applyFont="1" applyFill="1" applyBorder="1" applyAlignment="1" applyProtection="1">
      <alignment horizontal="center" vertical="center" wrapText="1"/>
      <protection hidden="1"/>
    </xf>
    <xf numFmtId="0" fontId="4" fillId="0" borderId="0" xfId="1" applyFont="1" applyFill="1" applyBorder="1" applyAlignment="1" applyProtection="1">
      <alignment horizontal="left"/>
      <protection hidden="1"/>
    </xf>
    <xf numFmtId="0" fontId="43" fillId="0" borderId="0" xfId="0" applyFont="1"/>
    <xf numFmtId="166" fontId="16" fillId="0" borderId="7" xfId="0" applyNumberFormat="1" applyFont="1" applyFill="1" applyBorder="1" applyAlignment="1" applyProtection="1">
      <alignment horizontal="right"/>
      <protection hidden="1"/>
    </xf>
    <xf numFmtId="0" fontId="1" fillId="0" borderId="45" xfId="0" applyFont="1" applyBorder="1" applyAlignment="1" applyProtection="1">
      <protection hidden="1"/>
    </xf>
    <xf numFmtId="0" fontId="3" fillId="0" borderId="45" xfId="0" applyFont="1" applyBorder="1" applyProtection="1">
      <protection hidden="1"/>
    </xf>
    <xf numFmtId="0" fontId="4" fillId="0" borderId="45" xfId="0" applyFont="1" applyBorder="1" applyAlignment="1" applyProtection="1">
      <protection hidden="1"/>
    </xf>
    <xf numFmtId="164" fontId="3" fillId="0" borderId="45" xfId="0" applyNumberFormat="1" applyFont="1" applyBorder="1" applyProtection="1">
      <protection hidden="1"/>
    </xf>
    <xf numFmtId="0" fontId="47" fillId="0" borderId="0" xfId="0" applyFont="1" applyAlignment="1" applyProtection="1">
      <alignment horizontal="center"/>
      <protection hidden="1"/>
    </xf>
    <xf numFmtId="0" fontId="47" fillId="0" borderId="0" xfId="0" applyFont="1" applyAlignment="1" applyProtection="1">
      <alignment horizontal="right"/>
      <protection hidden="1"/>
    </xf>
    <xf numFmtId="166" fontId="48" fillId="0" borderId="0" xfId="0" applyNumberFormat="1" applyFont="1" applyFill="1" applyBorder="1" applyAlignment="1" applyProtection="1">
      <alignment horizontal="left" vertical="center"/>
      <protection hidden="1"/>
    </xf>
    <xf numFmtId="0" fontId="0" fillId="0" borderId="0" xfId="0" applyFill="1" applyAlignment="1">
      <alignment wrapText="1"/>
    </xf>
    <xf numFmtId="164" fontId="24" fillId="0" borderId="46" xfId="0" applyNumberFormat="1" applyFont="1" applyBorder="1" applyAlignment="1" applyProtection="1">
      <alignment horizontal="right"/>
      <protection hidden="1"/>
    </xf>
    <xf numFmtId="0" fontId="3" fillId="0" borderId="0" xfId="0" applyFont="1" applyBorder="1" applyAlignment="1" applyProtection="1">
      <alignment horizontal="left"/>
      <protection hidden="1"/>
    </xf>
    <xf numFmtId="49" fontId="4" fillId="0" borderId="0" xfId="0" quotePrefix="1" applyNumberFormat="1" applyFont="1" applyFill="1" applyAlignment="1">
      <alignment horizontal="right" vertical="top"/>
    </xf>
    <xf numFmtId="0" fontId="4" fillId="0" borderId="0" xfId="0" applyFont="1" applyFill="1" applyAlignment="1">
      <alignment horizontal="right" vertical="top"/>
    </xf>
    <xf numFmtId="164" fontId="3" fillId="0" borderId="0" xfId="0" applyNumberFormat="1" applyFont="1" applyFill="1"/>
    <xf numFmtId="0" fontId="4" fillId="0" borderId="0" xfId="0" quotePrefix="1" applyFont="1" applyFill="1" applyAlignment="1">
      <alignment horizontal="right" vertical="top"/>
    </xf>
    <xf numFmtId="0" fontId="0" fillId="0" borderId="0" xfId="0" applyBorder="1"/>
    <xf numFmtId="0" fontId="4" fillId="0" borderId="0" xfId="1" applyFont="1" applyFill="1" applyBorder="1" applyProtection="1">
      <protection hidden="1"/>
    </xf>
    <xf numFmtId="0" fontId="22" fillId="0" borderId="0" xfId="0" applyFont="1" applyBorder="1" applyAlignment="1" applyProtection="1">
      <protection hidden="1"/>
    </xf>
    <xf numFmtId="0" fontId="5" fillId="0" borderId="0" xfId="0" applyFont="1" applyBorder="1" applyProtection="1">
      <protection hidden="1"/>
    </xf>
    <xf numFmtId="0" fontId="51" fillId="0" borderId="0" xfId="0" applyFont="1" applyAlignment="1" applyProtection="1">
      <alignment horizontal="center" vertical="top"/>
      <protection hidden="1"/>
    </xf>
    <xf numFmtId="0" fontId="4" fillId="0" borderId="0" xfId="0" applyFont="1" applyFill="1" applyBorder="1" applyAlignment="1" applyProtection="1">
      <protection hidden="1"/>
    </xf>
    <xf numFmtId="0" fontId="3" fillId="0" borderId="0" xfId="0" applyFont="1" applyFill="1" applyBorder="1" applyAlignment="1" applyProtection="1">
      <protection hidden="1"/>
    </xf>
    <xf numFmtId="0" fontId="2" fillId="0" borderId="0" xfId="0" applyFont="1" applyProtection="1">
      <protection hidden="1"/>
    </xf>
    <xf numFmtId="164" fontId="2" fillId="0" borderId="0" xfId="0" applyNumberFormat="1" applyFont="1" applyProtection="1">
      <protection hidden="1"/>
    </xf>
    <xf numFmtId="0" fontId="2" fillId="0" borderId="16" xfId="0" quotePrefix="1" applyFont="1" applyBorder="1" applyAlignment="1" applyProtection="1">
      <alignment horizontal="left"/>
      <protection hidden="1"/>
    </xf>
    <xf numFmtId="0" fontId="2" fillId="0" borderId="44" xfId="0" applyFont="1" applyBorder="1" applyProtection="1">
      <protection hidden="1"/>
    </xf>
    <xf numFmtId="164" fontId="3" fillId="0" borderId="3" xfId="0" applyNumberFormat="1" applyFont="1" applyFill="1" applyBorder="1" applyProtection="1"/>
    <xf numFmtId="164" fontId="3" fillId="0" borderId="3" xfId="0" applyNumberFormat="1" applyFont="1" applyBorder="1" applyProtection="1"/>
    <xf numFmtId="164" fontId="3" fillId="0" borderId="47" xfId="0" applyNumberFormat="1" applyFont="1" applyFill="1" applyBorder="1" applyProtection="1"/>
    <xf numFmtId="164" fontId="3" fillId="0" borderId="47" xfId="0" applyNumberFormat="1" applyFont="1" applyBorder="1" applyProtection="1"/>
    <xf numFmtId="164" fontId="3" fillId="0" borderId="48" xfId="0" applyNumberFormat="1" applyFont="1" applyFill="1" applyBorder="1" applyAlignment="1" applyProtection="1">
      <alignment horizontal="center" vertical="center" wrapText="1"/>
      <protection hidden="1"/>
    </xf>
    <xf numFmtId="164" fontId="3" fillId="0" borderId="36" xfId="0" applyNumberFormat="1" applyFont="1" applyBorder="1" applyProtection="1"/>
    <xf numFmtId="164" fontId="3" fillId="0" borderId="41" xfId="0" applyNumberFormat="1" applyFont="1" applyFill="1" applyBorder="1" applyProtection="1"/>
    <xf numFmtId="164" fontId="3" fillId="0" borderId="19" xfId="0" applyNumberFormat="1" applyFont="1" applyFill="1" applyBorder="1" applyProtection="1"/>
    <xf numFmtId="164" fontId="3" fillId="0" borderId="18" xfId="0" applyNumberFormat="1" applyFont="1" applyFill="1" applyBorder="1" applyProtection="1"/>
    <xf numFmtId="164" fontId="3" fillId="0" borderId="36" xfId="0" applyNumberFormat="1" applyFont="1" applyFill="1" applyBorder="1" applyProtection="1"/>
    <xf numFmtId="164" fontId="3" fillId="0" borderId="3" xfId="0" applyNumberFormat="1" applyFont="1" applyBorder="1" applyAlignment="1" applyProtection="1"/>
    <xf numFmtId="164" fontId="3" fillId="0" borderId="3" xfId="0" applyNumberFormat="1" applyFont="1" applyFill="1" applyBorder="1" applyAlignment="1" applyProtection="1"/>
    <xf numFmtId="164" fontId="3" fillId="0" borderId="49" xfId="0" applyNumberFormat="1" applyFont="1" applyFill="1" applyBorder="1" applyProtection="1"/>
    <xf numFmtId="164" fontId="3" fillId="0" borderId="50" xfId="0" applyNumberFormat="1" applyFont="1" applyFill="1" applyBorder="1" applyProtection="1"/>
    <xf numFmtId="164" fontId="3" fillId="0" borderId="51" xfId="0" applyNumberFormat="1" applyFont="1" applyFill="1" applyBorder="1" applyProtection="1"/>
    <xf numFmtId="164" fontId="3" fillId="0" borderId="48" xfId="0" applyNumberFormat="1" applyFont="1" applyFill="1" applyBorder="1" applyProtection="1"/>
    <xf numFmtId="164" fontId="3" fillId="0" borderId="47" xfId="0" applyNumberFormat="1" applyFont="1" applyBorder="1" applyAlignment="1" applyProtection="1"/>
    <xf numFmtId="164" fontId="3" fillId="0" borderId="47" xfId="0" applyNumberFormat="1" applyFont="1" applyFill="1" applyBorder="1" applyAlignment="1" applyProtection="1"/>
    <xf numFmtId="0" fontId="53" fillId="0" borderId="0" xfId="0" applyFont="1" applyAlignment="1" applyProtection="1">
      <protection hidden="1"/>
    </xf>
    <xf numFmtId="0" fontId="2" fillId="0" borderId="16" xfId="0" applyFont="1" applyBorder="1" applyProtection="1">
      <protection hidden="1"/>
    </xf>
    <xf numFmtId="164" fontId="4" fillId="0" borderId="2" xfId="0" applyNumberFormat="1" applyFont="1" applyBorder="1" applyAlignment="1" applyProtection="1"/>
    <xf numFmtId="0" fontId="1" fillId="4" borderId="2" xfId="0" applyFont="1" applyFill="1" applyBorder="1"/>
    <xf numFmtId="0" fontId="54" fillId="0" borderId="0" xfId="0" applyFont="1"/>
    <xf numFmtId="0" fontId="55" fillId="0" borderId="0" xfId="0" applyFont="1"/>
    <xf numFmtId="0" fontId="0" fillId="0" borderId="0" xfId="0" applyBorder="1" applyAlignment="1">
      <alignment horizontal="center" vertical="center"/>
    </xf>
    <xf numFmtId="0" fontId="0" fillId="0" borderId="0" xfId="0" applyFill="1" applyBorder="1" applyAlignment="1" applyProtection="1">
      <alignment horizontal="center" vertical="center"/>
      <protection locked="0" hidden="1"/>
    </xf>
    <xf numFmtId="0" fontId="1" fillId="0" borderId="5" xfId="0" applyFont="1" applyFill="1" applyBorder="1" applyAlignment="1" applyProtection="1">
      <alignment horizontal="center" vertical="center"/>
      <protection locked="0" hidden="1"/>
    </xf>
    <xf numFmtId="0" fontId="0" fillId="0" borderId="8" xfId="0" applyFill="1" applyBorder="1" applyAlignment="1" applyProtection="1">
      <alignment horizontal="center" vertical="center"/>
      <protection locked="0" hidden="1"/>
    </xf>
    <xf numFmtId="14" fontId="3" fillId="0" borderId="0" xfId="0" applyNumberFormat="1" applyFont="1" applyBorder="1" applyAlignment="1" applyProtection="1">
      <alignment horizontal="center"/>
      <protection hidden="1"/>
    </xf>
    <xf numFmtId="0" fontId="37" fillId="2" borderId="0" xfId="0" applyFont="1" applyFill="1" applyBorder="1" applyAlignment="1" applyProtection="1">
      <alignment horizontal="center" vertical="center"/>
      <protection hidden="1"/>
    </xf>
    <xf numFmtId="0" fontId="52" fillId="3" borderId="0" xfId="0" applyFont="1" applyFill="1" applyAlignment="1" applyProtection="1">
      <alignment horizontal="left" indent="1"/>
      <protection hidden="1"/>
    </xf>
    <xf numFmtId="0" fontId="4" fillId="0" borderId="0" xfId="0" applyFont="1" applyFill="1" applyBorder="1" applyAlignment="1" applyProtection="1">
      <alignment horizontal="left" indent="1"/>
      <protection hidden="1"/>
    </xf>
    <xf numFmtId="164" fontId="3" fillId="2" borderId="8" xfId="0" applyNumberFormat="1" applyFont="1" applyFill="1" applyBorder="1" applyProtection="1"/>
    <xf numFmtId="0" fontId="58" fillId="0" borderId="12" xfId="0" applyFont="1" applyBorder="1" applyAlignment="1">
      <alignment horizontal="center" vertical="top"/>
    </xf>
    <xf numFmtId="0" fontId="58" fillId="0" borderId="0" xfId="0" applyFont="1" applyBorder="1" applyAlignment="1">
      <alignment horizontal="center" vertical="top"/>
    </xf>
    <xf numFmtId="164" fontId="3" fillId="5" borderId="2" xfId="0" applyNumberFormat="1" applyFont="1" applyFill="1" applyBorder="1" applyProtection="1"/>
    <xf numFmtId="164" fontId="3" fillId="5" borderId="5" xfId="0" applyNumberFormat="1" applyFont="1" applyFill="1" applyBorder="1" applyProtection="1"/>
    <xf numFmtId="164" fontId="3" fillId="0" borderId="10" xfId="0" applyNumberFormat="1" applyFont="1" applyBorder="1" applyProtection="1">
      <protection locked="0"/>
    </xf>
    <xf numFmtId="164" fontId="3" fillId="5" borderId="8" xfId="0" applyNumberFormat="1" applyFont="1" applyFill="1" applyBorder="1" applyProtection="1"/>
    <xf numFmtId="164" fontId="3" fillId="5" borderId="35" xfId="0" applyNumberFormat="1" applyFont="1" applyFill="1" applyBorder="1" applyProtection="1"/>
    <xf numFmtId="164" fontId="3" fillId="0" borderId="5" xfId="0" applyNumberFormat="1" applyFont="1" applyFill="1" applyBorder="1" applyProtection="1">
      <protection locked="0"/>
    </xf>
    <xf numFmtId="0" fontId="10" fillId="0" borderId="0" xfId="0" applyFont="1" applyFill="1"/>
    <xf numFmtId="0" fontId="10" fillId="0" borderId="0" xfId="0" applyFont="1" applyFill="1" applyBorder="1"/>
    <xf numFmtId="0" fontId="2" fillId="0" borderId="0" xfId="0" applyFont="1" applyAlignment="1" applyProtection="1">
      <protection hidden="1"/>
    </xf>
    <xf numFmtId="0" fontId="3" fillId="0" borderId="17" xfId="0" applyFont="1" applyBorder="1" applyProtection="1">
      <protection hidden="1"/>
    </xf>
    <xf numFmtId="0" fontId="4" fillId="0" borderId="0" xfId="0" applyFont="1" applyBorder="1" applyAlignment="1" applyProtection="1">
      <protection hidden="1"/>
    </xf>
    <xf numFmtId="0" fontId="4" fillId="0" borderId="0" xfId="0" applyFont="1" applyBorder="1" applyAlignment="1" applyProtection="1"/>
    <xf numFmtId="0" fontId="2" fillId="0" borderId="0" xfId="0" applyFont="1" applyAlignment="1" applyProtection="1">
      <alignment horizontal="right"/>
    </xf>
    <xf numFmtId="0" fontId="2" fillId="0" borderId="0" xfId="0" applyFont="1" applyFill="1" applyBorder="1" applyAlignment="1" applyProtection="1">
      <alignment horizontal="right"/>
    </xf>
    <xf numFmtId="164" fontId="3" fillId="6" borderId="10" xfId="0" applyNumberFormat="1" applyFont="1" applyFill="1" applyBorder="1" applyProtection="1"/>
    <xf numFmtId="164" fontId="3" fillId="6" borderId="52" xfId="0" applyNumberFormat="1" applyFont="1" applyFill="1" applyBorder="1" applyProtection="1"/>
    <xf numFmtId="164" fontId="3" fillId="6" borderId="35" xfId="0" applyNumberFormat="1" applyFont="1" applyFill="1" applyBorder="1" applyProtection="1"/>
    <xf numFmtId="164" fontId="3" fillId="6" borderId="8" xfId="0" applyNumberFormat="1" applyFont="1" applyFill="1" applyBorder="1" applyProtection="1"/>
    <xf numFmtId="0" fontId="2" fillId="0" borderId="0" xfId="0" applyFont="1" applyAlignment="1">
      <alignment horizontal="center"/>
    </xf>
    <xf numFmtId="1" fontId="0" fillId="0" borderId="0" xfId="0" applyNumberFormat="1" applyFill="1"/>
    <xf numFmtId="49" fontId="3" fillId="0" borderId="34" xfId="0" applyNumberFormat="1" applyFont="1" applyFill="1" applyBorder="1" applyAlignment="1" applyProtection="1">
      <alignment horizontal="center" vertical="center" wrapText="1"/>
      <protection hidden="1"/>
    </xf>
    <xf numFmtId="164" fontId="3" fillId="0" borderId="2" xfId="0" applyNumberFormat="1" applyFont="1" applyFill="1" applyBorder="1" applyAlignment="1" applyProtection="1">
      <alignment horizontal="center" vertical="center" wrapText="1"/>
      <protection hidden="1"/>
    </xf>
    <xf numFmtId="49" fontId="3" fillId="0" borderId="2" xfId="0" applyNumberFormat="1" applyFont="1" applyFill="1" applyBorder="1" applyAlignment="1" applyProtection="1">
      <alignment horizontal="center" vertical="center" wrapText="1"/>
      <protection hidden="1"/>
    </xf>
    <xf numFmtId="49" fontId="3" fillId="0" borderId="2" xfId="0" applyNumberFormat="1" applyFont="1" applyBorder="1" applyAlignment="1" applyProtection="1">
      <alignment horizontal="center" vertical="center" wrapText="1"/>
      <protection hidden="1"/>
    </xf>
    <xf numFmtId="164" fontId="4" fillId="0" borderId="3" xfId="0" applyNumberFormat="1" applyFont="1" applyBorder="1" applyAlignment="1" applyProtection="1"/>
    <xf numFmtId="49" fontId="3" fillId="0" borderId="15" xfId="0" applyNumberFormat="1" applyFont="1" applyFill="1" applyBorder="1" applyAlignment="1" applyProtection="1">
      <alignment horizontal="center" vertical="center" wrapText="1"/>
      <protection hidden="1"/>
    </xf>
    <xf numFmtId="49" fontId="3" fillId="0" borderId="35" xfId="0" applyNumberFormat="1" applyFont="1" applyBorder="1" applyAlignment="1" applyProtection="1">
      <alignment horizontal="center" vertical="center" wrapText="1"/>
      <protection hidden="1"/>
    </xf>
    <xf numFmtId="0" fontId="8" fillId="0" borderId="0" xfId="0" applyFont="1" applyFill="1"/>
    <xf numFmtId="0" fontId="54" fillId="0" borderId="0" xfId="0" applyFont="1" applyFill="1" applyBorder="1"/>
    <xf numFmtId="168" fontId="3" fillId="3" borderId="54"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center" vertical="center" wrapText="1"/>
      <protection hidden="1"/>
    </xf>
    <xf numFmtId="164" fontId="3" fillId="0" borderId="41" xfId="0" applyNumberFormat="1" applyFont="1" applyBorder="1" applyProtection="1">
      <protection locked="0"/>
    </xf>
    <xf numFmtId="164" fontId="3" fillId="0" borderId="18" xfId="0" applyNumberFormat="1" applyFont="1" applyBorder="1" applyProtection="1">
      <protection locked="0"/>
    </xf>
    <xf numFmtId="164" fontId="3" fillId="6" borderId="41" xfId="0" applyNumberFormat="1" applyFont="1" applyFill="1" applyBorder="1" applyProtection="1"/>
    <xf numFmtId="164" fontId="3" fillId="0" borderId="3" xfId="0" applyNumberFormat="1" applyFont="1" applyFill="1" applyBorder="1" applyProtection="1">
      <protection locked="0"/>
    </xf>
    <xf numFmtId="164" fontId="3" fillId="5" borderId="18" xfId="0" applyNumberFormat="1" applyFont="1" applyFill="1" applyBorder="1" applyProtection="1"/>
    <xf numFmtId="164" fontId="3" fillId="0" borderId="47" xfId="0" applyNumberFormat="1" applyFont="1" applyFill="1" applyBorder="1" applyAlignment="1" applyProtection="1">
      <alignment horizontal="center" vertical="center" wrapText="1"/>
      <protection hidden="1"/>
    </xf>
    <xf numFmtId="164" fontId="3" fillId="0" borderId="47" xfId="0" applyNumberFormat="1" applyFont="1" applyBorder="1" applyProtection="1">
      <protection locked="0"/>
    </xf>
    <xf numFmtId="164" fontId="3" fillId="0" borderId="49" xfId="0" applyNumberFormat="1" applyFont="1" applyBorder="1" applyProtection="1">
      <protection locked="0"/>
    </xf>
    <xf numFmtId="164" fontId="3" fillId="0" borderId="51" xfId="0" applyNumberFormat="1" applyFont="1" applyBorder="1" applyProtection="1">
      <protection locked="0"/>
    </xf>
    <xf numFmtId="164" fontId="3" fillId="6" borderId="49" xfId="0" applyNumberFormat="1" applyFont="1" applyFill="1" applyBorder="1" applyProtection="1"/>
    <xf numFmtId="164" fontId="3" fillId="0" borderId="47" xfId="0" applyNumberFormat="1" applyFont="1" applyFill="1" applyBorder="1" applyProtection="1">
      <protection locked="0"/>
    </xf>
    <xf numFmtId="164" fontId="3" fillId="5" borderId="51" xfId="0" applyNumberFormat="1" applyFont="1" applyFill="1" applyBorder="1" applyProtection="1"/>
    <xf numFmtId="164" fontId="3" fillId="5" borderId="3" xfId="0" applyNumberFormat="1" applyFont="1" applyFill="1" applyBorder="1" applyProtection="1"/>
    <xf numFmtId="164" fontId="3" fillId="0" borderId="18" xfId="0" applyNumberFormat="1" applyFont="1" applyFill="1" applyBorder="1" applyProtection="1">
      <protection locked="0"/>
    </xf>
    <xf numFmtId="164" fontId="3" fillId="0" borderId="19" xfId="0" applyNumberFormat="1" applyFont="1" applyBorder="1" applyProtection="1">
      <protection locked="0"/>
    </xf>
    <xf numFmtId="164" fontId="3" fillId="5" borderId="47" xfId="0" applyNumberFormat="1" applyFont="1" applyFill="1" applyBorder="1" applyProtection="1"/>
    <xf numFmtId="164" fontId="3" fillId="0" borderId="51" xfId="0" applyNumberFormat="1" applyFont="1" applyFill="1" applyBorder="1" applyProtection="1">
      <protection locked="0"/>
    </xf>
    <xf numFmtId="164" fontId="3" fillId="0" borderId="50" xfId="0" applyNumberFormat="1" applyFont="1" applyBorder="1" applyProtection="1">
      <protection locked="0"/>
    </xf>
    <xf numFmtId="164" fontId="3" fillId="0" borderId="6" xfId="0" applyNumberFormat="1" applyFont="1" applyBorder="1" applyProtection="1"/>
    <xf numFmtId="0" fontId="0" fillId="0" borderId="11" xfId="0" applyBorder="1" applyProtection="1"/>
    <xf numFmtId="0" fontId="17" fillId="0" borderId="0" xfId="1" applyProtection="1"/>
    <xf numFmtId="164" fontId="3" fillId="0" borderId="4" xfId="0" applyNumberFormat="1" applyFont="1" applyBorder="1" applyAlignment="1" applyProtection="1">
      <alignment horizontal="center" vertical="center" wrapText="1"/>
    </xf>
    <xf numFmtId="164" fontId="4" fillId="0" borderId="9" xfId="0" applyNumberFormat="1" applyFont="1" applyBorder="1" applyProtection="1"/>
    <xf numFmtId="0" fontId="0" fillId="0" borderId="7" xfId="0" applyBorder="1"/>
    <xf numFmtId="0" fontId="10" fillId="0" borderId="20" xfId="0" applyFont="1" applyBorder="1" applyAlignment="1">
      <alignment horizontal="left" indent="1"/>
    </xf>
    <xf numFmtId="0" fontId="0" fillId="0" borderId="12" xfId="0" applyBorder="1"/>
    <xf numFmtId="0" fontId="0" fillId="0" borderId="56" xfId="0" applyBorder="1"/>
    <xf numFmtId="0" fontId="10" fillId="0" borderId="21" xfId="0" applyFont="1" applyBorder="1" applyAlignment="1">
      <alignment horizontal="left" indent="1"/>
    </xf>
    <xf numFmtId="0" fontId="0" fillId="0" borderId="9" xfId="0" applyBorder="1"/>
    <xf numFmtId="0" fontId="10" fillId="0" borderId="22" xfId="0" applyFont="1" applyBorder="1" applyAlignment="1">
      <alignment horizontal="left" indent="1"/>
    </xf>
    <xf numFmtId="0" fontId="0" fillId="0" borderId="23" xfId="0" applyBorder="1"/>
    <xf numFmtId="0" fontId="67" fillId="0" borderId="21" xfId="0" applyFont="1" applyBorder="1" applyAlignment="1" applyProtection="1">
      <alignment horizontal="left"/>
    </xf>
    <xf numFmtId="0" fontId="67" fillId="0" borderId="22" xfId="0" applyFont="1" applyBorder="1" applyAlignment="1" applyProtection="1">
      <alignment horizontal="left"/>
    </xf>
    <xf numFmtId="164" fontId="3" fillId="0" borderId="15" xfId="0" applyNumberFormat="1" applyFont="1" applyBorder="1" applyAlignment="1" applyProtection="1">
      <alignment horizontal="center" vertical="center" wrapText="1"/>
    </xf>
    <xf numFmtId="164" fontId="3" fillId="0" borderId="58" xfId="0" applyNumberFormat="1" applyFont="1" applyBorder="1" applyProtection="1"/>
    <xf numFmtId="164" fontId="3" fillId="0" borderId="41" xfId="0" applyNumberFormat="1" applyFont="1" applyBorder="1" applyProtection="1"/>
    <xf numFmtId="164" fontId="3" fillId="0" borderId="57" xfId="0" applyNumberFormat="1" applyFont="1" applyBorder="1" applyAlignment="1" applyProtection="1">
      <alignment horizontal="center" vertical="center" wrapText="1"/>
    </xf>
    <xf numFmtId="164" fontId="3" fillId="0" borderId="59" xfId="0" applyNumberFormat="1" applyFont="1" applyBorder="1" applyProtection="1"/>
    <xf numFmtId="164" fontId="3" fillId="0" borderId="60" xfId="0" applyNumberFormat="1" applyFont="1" applyBorder="1" applyProtection="1"/>
    <xf numFmtId="164" fontId="3" fillId="0" borderId="61" xfId="0" applyNumberFormat="1" applyFont="1" applyBorder="1" applyProtection="1"/>
    <xf numFmtId="164" fontId="3" fillId="0" borderId="57" xfId="0" applyNumberFormat="1" applyFont="1" applyBorder="1" applyProtection="1"/>
    <xf numFmtId="169" fontId="3" fillId="0" borderId="2" xfId="0" applyNumberFormat="1" applyFont="1" applyBorder="1" applyProtection="1">
      <protection locked="0"/>
    </xf>
    <xf numFmtId="169" fontId="3" fillId="0" borderId="10" xfId="0" applyNumberFormat="1" applyFont="1" applyBorder="1" applyProtection="1">
      <protection locked="0"/>
    </xf>
    <xf numFmtId="0" fontId="0" fillId="0" borderId="0" xfId="0" applyFill="1" applyProtection="1"/>
    <xf numFmtId="0" fontId="4" fillId="0" borderId="13" xfId="0" applyFont="1" applyBorder="1" applyAlignment="1" applyProtection="1">
      <alignment horizontal="left" indent="1"/>
    </xf>
    <xf numFmtId="0" fontId="4" fillId="0" borderId="14" xfId="0" applyFont="1" applyBorder="1" applyAlignment="1" applyProtection="1">
      <alignment horizontal="left" indent="1"/>
    </xf>
    <xf numFmtId="0" fontId="4" fillId="0" borderId="15" xfId="0" applyFont="1" applyBorder="1" applyAlignment="1" applyProtection="1">
      <alignment horizontal="left" indent="1"/>
    </xf>
    <xf numFmtId="0" fontId="4" fillId="0" borderId="21" xfId="0" applyFont="1" applyBorder="1" applyAlignment="1" applyProtection="1">
      <alignment horizontal="left" indent="1"/>
    </xf>
    <xf numFmtId="0" fontId="0" fillId="0" borderId="0" xfId="0" applyFill="1" applyBorder="1" applyProtection="1"/>
    <xf numFmtId="0" fontId="63" fillId="0" borderId="0" xfId="0" applyFont="1" applyProtection="1"/>
    <xf numFmtId="0" fontId="61" fillId="0" borderId="0" xfId="0" quotePrefix="1" applyFont="1" applyProtection="1"/>
    <xf numFmtId="164" fontId="3" fillId="2" borderId="50" xfId="0" applyNumberFormat="1" applyFont="1" applyFill="1" applyBorder="1" applyProtection="1"/>
    <xf numFmtId="164" fontId="3" fillId="2" borderId="19" xfId="0" applyNumberFormat="1" applyFont="1" applyFill="1" applyBorder="1" applyProtection="1"/>
    <xf numFmtId="0" fontId="39" fillId="0" borderId="0" xfId="0" applyFont="1" applyFill="1" applyBorder="1" applyAlignment="1" applyProtection="1">
      <alignment horizontal="left" vertical="center"/>
    </xf>
    <xf numFmtId="0" fontId="57" fillId="0" borderId="0" xfId="0" quotePrefix="1" applyFont="1" applyProtection="1"/>
    <xf numFmtId="0" fontId="62" fillId="0" borderId="0" xfId="0" applyFont="1" applyAlignment="1" applyProtection="1">
      <alignment horizontal="center"/>
    </xf>
    <xf numFmtId="0" fontId="38" fillId="0" borderId="0" xfId="0" applyFont="1" applyFill="1" applyBorder="1" applyAlignment="1" applyProtection="1">
      <alignment horizontal="left"/>
    </xf>
    <xf numFmtId="0" fontId="3" fillId="0" borderId="0" xfId="0" applyFont="1" applyFill="1" applyAlignment="1" applyProtection="1"/>
    <xf numFmtId="0" fontId="56" fillId="0" borderId="0" xfId="0" applyFont="1" applyProtection="1"/>
    <xf numFmtId="0" fontId="38" fillId="0" borderId="0" xfId="0" applyFont="1" applyFill="1" applyBorder="1" applyAlignment="1" applyProtection="1">
      <alignment horizontal="left" vertical="top"/>
    </xf>
    <xf numFmtId="0" fontId="57" fillId="0" borderId="0" xfId="0" applyFont="1" applyAlignment="1" applyProtection="1"/>
    <xf numFmtId="0" fontId="64" fillId="0" borderId="0" xfId="0" applyFont="1" applyProtection="1"/>
    <xf numFmtId="0" fontId="38" fillId="0" borderId="0" xfId="0" applyFont="1" applyFill="1" applyBorder="1" applyAlignment="1" applyProtection="1">
      <alignment horizontal="left" vertical="center"/>
    </xf>
    <xf numFmtId="0" fontId="56" fillId="0" borderId="0" xfId="0" applyFont="1" applyAlignment="1" applyProtection="1">
      <alignment horizontal="center"/>
    </xf>
    <xf numFmtId="0" fontId="41" fillId="0" borderId="0" xfId="0" applyFont="1" applyFill="1" applyBorder="1" applyAlignment="1" applyProtection="1">
      <alignment horizontal="left" vertical="center"/>
    </xf>
    <xf numFmtId="164" fontId="3" fillId="5" borderId="50" xfId="0" applyNumberFormat="1" applyFont="1" applyFill="1" applyBorder="1" applyProtection="1"/>
    <xf numFmtId="164" fontId="3" fillId="5" borderId="19" xfId="0" applyNumberFormat="1" applyFont="1" applyFill="1" applyBorder="1" applyProtection="1"/>
    <xf numFmtId="0" fontId="59" fillId="0" borderId="0" xfId="0" applyFont="1" applyFill="1" applyProtection="1"/>
    <xf numFmtId="164" fontId="3" fillId="2" borderId="47" xfId="0" applyNumberFormat="1" applyFont="1" applyFill="1" applyBorder="1" applyProtection="1"/>
    <xf numFmtId="164" fontId="3" fillId="2" borderId="3" xfId="0" applyNumberFormat="1" applyFont="1" applyFill="1" applyBorder="1" applyProtection="1"/>
    <xf numFmtId="0" fontId="40" fillId="0" borderId="0" xfId="0" applyFont="1" applyFill="1" applyBorder="1" applyAlignment="1" applyProtection="1">
      <alignment horizontal="left" vertical="top"/>
    </xf>
    <xf numFmtId="164" fontId="3" fillId="6" borderId="50" xfId="0" applyNumberFormat="1" applyFont="1" applyFill="1" applyBorder="1" applyProtection="1"/>
    <xf numFmtId="164" fontId="3" fillId="6" borderId="19" xfId="0" applyNumberFormat="1" applyFont="1" applyFill="1" applyBorder="1" applyProtection="1"/>
    <xf numFmtId="0" fontId="41" fillId="0" borderId="0" xfId="0" applyFont="1" applyFill="1" applyBorder="1" applyAlignment="1" applyProtection="1">
      <alignment horizontal="left" vertical="top"/>
    </xf>
    <xf numFmtId="0" fontId="3" fillId="0" borderId="0" xfId="0" applyFont="1" applyBorder="1" applyAlignment="1" applyProtection="1">
      <alignment horizontal="left"/>
    </xf>
    <xf numFmtId="164" fontId="3" fillId="6" borderId="55" xfId="0" applyNumberFormat="1" applyFont="1" applyFill="1" applyBorder="1" applyProtection="1"/>
    <xf numFmtId="164" fontId="3" fillId="6" borderId="1" xfId="0" applyNumberFormat="1" applyFont="1" applyFill="1" applyBorder="1" applyProtection="1"/>
    <xf numFmtId="0" fontId="2" fillId="0" borderId="0" xfId="0" applyFont="1" applyBorder="1" applyAlignment="1" applyProtection="1">
      <alignment vertical="top"/>
    </xf>
    <xf numFmtId="164" fontId="3" fillId="6" borderId="33" xfId="0" applyNumberFormat="1" applyFont="1" applyFill="1" applyBorder="1" applyProtection="1"/>
    <xf numFmtId="164" fontId="3" fillId="6" borderId="48" xfId="0" applyNumberFormat="1" applyFont="1" applyFill="1" applyBorder="1" applyProtection="1"/>
    <xf numFmtId="164" fontId="3" fillId="6" borderId="36" xfId="0" applyNumberFormat="1" applyFont="1" applyFill="1" applyBorder="1" applyProtection="1"/>
    <xf numFmtId="164" fontId="3" fillId="6" borderId="34" xfId="0" applyNumberFormat="1" applyFont="1" applyFill="1" applyBorder="1" applyProtection="1"/>
    <xf numFmtId="0" fontId="0" fillId="0" borderId="0" xfId="0" applyAlignment="1" applyProtection="1">
      <alignment horizontal="center"/>
    </xf>
    <xf numFmtId="0" fontId="39" fillId="0" borderId="0" xfId="0" applyFont="1" applyFill="1" applyBorder="1" applyAlignment="1" applyProtection="1">
      <alignment horizontal="left" vertical="top"/>
    </xf>
    <xf numFmtId="0" fontId="57" fillId="0" borderId="0" xfId="0" quotePrefix="1" applyFont="1" applyAlignment="1" applyProtection="1">
      <alignment horizontal="left"/>
    </xf>
    <xf numFmtId="164" fontId="3" fillId="5" borderId="33" xfId="0" applyNumberFormat="1" applyFont="1" applyFill="1" applyBorder="1" applyProtection="1"/>
    <xf numFmtId="164" fontId="3" fillId="5" borderId="48" xfId="0" applyNumberFormat="1" applyFont="1" applyFill="1" applyBorder="1" applyProtection="1"/>
    <xf numFmtId="164" fontId="3" fillId="5" borderId="36" xfId="0" applyNumberFormat="1" applyFont="1" applyFill="1" applyBorder="1" applyProtection="1"/>
    <xf numFmtId="164" fontId="3" fillId="5" borderId="34" xfId="0" applyNumberFormat="1" applyFont="1" applyFill="1" applyBorder="1" applyProtection="1"/>
    <xf numFmtId="0" fontId="52" fillId="0" borderId="0" xfId="0" applyFont="1" applyProtection="1"/>
    <xf numFmtId="0" fontId="0" fillId="0" borderId="0" xfId="0" applyBorder="1" applyAlignment="1" applyProtection="1">
      <alignment horizontal="center"/>
    </xf>
    <xf numFmtId="0" fontId="60" fillId="0" borderId="0" xfId="0" applyFont="1" applyProtection="1"/>
    <xf numFmtId="0" fontId="61" fillId="0" borderId="0" xfId="0" applyFont="1" applyProtection="1"/>
    <xf numFmtId="0" fontId="52" fillId="0" borderId="0" xfId="0" applyFont="1" applyAlignment="1" applyProtection="1">
      <alignment horizontal="center"/>
    </xf>
    <xf numFmtId="0" fontId="3" fillId="2" borderId="2" xfId="0" applyFont="1" applyFill="1" applyBorder="1" applyProtection="1"/>
    <xf numFmtId="0" fontId="3" fillId="2" borderId="47" xfId="0" applyFont="1" applyFill="1" applyBorder="1" applyProtection="1"/>
    <xf numFmtId="0" fontId="3" fillId="2" borderId="3" xfId="0" applyFont="1" applyFill="1" applyBorder="1" applyProtection="1"/>
    <xf numFmtId="0" fontId="60" fillId="0" borderId="0" xfId="0" applyFont="1" applyBorder="1" applyAlignment="1" applyProtection="1"/>
    <xf numFmtId="0" fontId="61" fillId="0" borderId="0" xfId="0" applyFont="1" applyAlignment="1" applyProtection="1">
      <alignment horizontal="left"/>
    </xf>
    <xf numFmtId="0" fontId="60" fillId="0" borderId="0" xfId="0" applyFont="1" applyAlignment="1" applyProtection="1">
      <alignment horizontal="left"/>
    </xf>
    <xf numFmtId="0" fontId="52" fillId="0" borderId="0" xfId="0" applyFont="1" applyBorder="1" applyProtection="1"/>
    <xf numFmtId="0" fontId="10" fillId="0" borderId="0" xfId="0" applyFont="1" applyBorder="1" applyAlignment="1" applyProtection="1">
      <alignment horizontal="center"/>
    </xf>
    <xf numFmtId="0" fontId="4" fillId="0" borderId="13" xfId="2" applyFont="1" applyBorder="1" applyAlignment="1" applyProtection="1">
      <alignment horizontal="left" indent="1"/>
    </xf>
    <xf numFmtId="0" fontId="4" fillId="0" borderId="14" xfId="2" applyFont="1" applyBorder="1" applyAlignment="1" applyProtection="1">
      <alignment horizontal="left" indent="1"/>
    </xf>
    <xf numFmtId="0" fontId="4" fillId="0" borderId="15" xfId="2" applyFont="1" applyBorder="1" applyAlignment="1" applyProtection="1">
      <alignment horizontal="left" indent="1"/>
    </xf>
    <xf numFmtId="0" fontId="4" fillId="0" borderId="21" xfId="2" applyFont="1" applyBorder="1" applyAlignment="1" applyProtection="1">
      <alignment horizontal="left" indent="1"/>
    </xf>
    <xf numFmtId="0" fontId="57" fillId="0" borderId="0" xfId="0" quotePrefix="1" applyFont="1" applyAlignment="1" applyProtection="1">
      <alignment horizontal="left" vertical="top"/>
    </xf>
    <xf numFmtId="0" fontId="10" fillId="0" borderId="0" xfId="0" applyFont="1" applyFill="1" applyAlignment="1" applyProtection="1">
      <alignment horizontal="left" indent="2"/>
    </xf>
    <xf numFmtId="0" fontId="0" fillId="0" borderId="0" xfId="0" applyFill="1" applyAlignment="1" applyProtection="1">
      <alignment horizontal="left" indent="1"/>
    </xf>
    <xf numFmtId="164" fontId="3" fillId="5" borderId="10" xfId="0" applyNumberFormat="1" applyFont="1" applyFill="1" applyBorder="1" applyProtection="1"/>
    <xf numFmtId="164" fontId="3" fillId="5" borderId="49" xfId="0" applyNumberFormat="1" applyFont="1" applyFill="1" applyBorder="1" applyProtection="1"/>
    <xf numFmtId="164" fontId="3" fillId="5" borderId="41" xfId="0" applyNumberFormat="1" applyFont="1" applyFill="1" applyBorder="1" applyProtection="1"/>
    <xf numFmtId="0" fontId="10" fillId="0" borderId="0" xfId="0" applyFont="1" applyFill="1" applyProtection="1"/>
    <xf numFmtId="0" fontId="63" fillId="0" borderId="0" xfId="0" applyFont="1" applyAlignment="1" applyProtection="1">
      <alignment vertical="top"/>
    </xf>
    <xf numFmtId="0" fontId="0" fillId="0" borderId="0" xfId="0" applyFill="1" applyAlignment="1" applyProtection="1">
      <alignment vertical="top"/>
    </xf>
    <xf numFmtId="0" fontId="0" fillId="0" borderId="0" xfId="0" applyAlignment="1" applyProtection="1">
      <alignment vertical="top"/>
    </xf>
    <xf numFmtId="0" fontId="4" fillId="0" borderId="0" xfId="0" applyFont="1" applyFill="1" applyProtection="1"/>
    <xf numFmtId="0" fontId="3" fillId="0" borderId="0" xfId="0" applyFont="1" applyFill="1" applyProtection="1"/>
    <xf numFmtId="0" fontId="57" fillId="0" borderId="0" xfId="2" applyFont="1" applyProtection="1"/>
    <xf numFmtId="0" fontId="10" fillId="0" borderId="0" xfId="2" applyProtection="1"/>
    <xf numFmtId="164" fontId="3" fillId="0" borderId="0" xfId="2" applyNumberFormat="1" applyFont="1" applyProtection="1"/>
    <xf numFmtId="0" fontId="63" fillId="0" borderId="0" xfId="2" applyFont="1" applyProtection="1"/>
    <xf numFmtId="0" fontId="10" fillId="0" borderId="0" xfId="2" applyFill="1" applyProtection="1"/>
    <xf numFmtId="0" fontId="56" fillId="0" borderId="0" xfId="2" quotePrefix="1" applyFont="1" applyAlignment="1" applyProtection="1">
      <alignment horizontal="center"/>
    </xf>
    <xf numFmtId="0" fontId="10" fillId="0" borderId="0" xfId="2" applyBorder="1" applyProtection="1"/>
    <xf numFmtId="0" fontId="65" fillId="0" borderId="0" xfId="2" quotePrefix="1" applyFont="1" applyAlignment="1" applyProtection="1">
      <alignment horizontal="center"/>
    </xf>
    <xf numFmtId="164" fontId="6" fillId="2" borderId="8" xfId="0" applyNumberFormat="1" applyFont="1" applyFill="1" applyBorder="1" applyProtection="1"/>
    <xf numFmtId="164" fontId="6" fillId="2" borderId="50" xfId="0" applyNumberFormat="1" applyFont="1" applyFill="1" applyBorder="1" applyProtection="1"/>
    <xf numFmtId="164" fontId="6" fillId="2" borderId="19" xfId="0" applyNumberFormat="1" applyFont="1" applyFill="1" applyBorder="1" applyProtection="1"/>
    <xf numFmtId="0" fontId="56" fillId="0" borderId="0" xfId="2" quotePrefix="1" applyFont="1" applyAlignment="1" applyProtection="1">
      <alignment horizontal="center" vertical="top"/>
    </xf>
    <xf numFmtId="0" fontId="2" fillId="0" borderId="0" xfId="2" applyFont="1" applyProtection="1"/>
    <xf numFmtId="0" fontId="10" fillId="0" borderId="0" xfId="2" applyFill="1" applyBorder="1" applyProtection="1"/>
    <xf numFmtId="14" fontId="2" fillId="0" borderId="0" xfId="0" applyNumberFormat="1" applyFont="1" applyBorder="1" applyAlignment="1" applyProtection="1">
      <alignment horizontal="left" vertical="top"/>
    </xf>
    <xf numFmtId="0" fontId="3" fillId="0" borderId="0" xfId="0" applyFont="1" applyAlignment="1" applyProtection="1">
      <alignment horizontal="centerContinuous" vertical="top"/>
    </xf>
    <xf numFmtId="164" fontId="3" fillId="0" borderId="0" xfId="0" applyNumberFormat="1" applyFont="1" applyAlignment="1" applyProtection="1">
      <alignment horizontal="centerContinuous"/>
    </xf>
    <xf numFmtId="164" fontId="56" fillId="0" borderId="0" xfId="0" applyNumberFormat="1" applyFont="1" applyProtection="1"/>
    <xf numFmtId="0" fontId="56" fillId="0" borderId="0" xfId="0" applyFont="1" applyBorder="1" applyProtection="1"/>
    <xf numFmtId="0" fontId="52" fillId="0" borderId="0" xfId="0" applyFont="1" applyBorder="1" applyAlignment="1" applyProtection="1">
      <alignment horizontal="right" vertical="center"/>
    </xf>
    <xf numFmtId="0" fontId="44" fillId="0" borderId="0" xfId="0" applyFont="1" applyBorder="1" applyAlignment="1" applyProtection="1">
      <alignment horizontal="right" vertical="center" wrapText="1"/>
    </xf>
    <xf numFmtId="0" fontId="56" fillId="3" borderId="0" xfId="0" applyFont="1" applyFill="1" applyProtection="1"/>
    <xf numFmtId="0" fontId="4" fillId="0" borderId="0" xfId="0" applyFont="1" applyBorder="1" applyAlignment="1" applyProtection="1">
      <alignment horizontal="right"/>
    </xf>
    <xf numFmtId="0" fontId="3" fillId="0" borderId="21" xfId="0" applyFont="1" applyBorder="1" applyAlignment="1" applyProtection="1">
      <alignment horizontal="left"/>
    </xf>
    <xf numFmtId="164" fontId="2" fillId="0" borderId="0" xfId="0" applyNumberFormat="1" applyFont="1" applyAlignment="1" applyProtection="1">
      <alignment horizontal="center"/>
    </xf>
    <xf numFmtId="0" fontId="4" fillId="0" borderId="0" xfId="0" applyFont="1" applyFill="1" applyBorder="1" applyAlignment="1" applyProtection="1">
      <alignment horizontal="right"/>
    </xf>
    <xf numFmtId="0" fontId="52" fillId="0" borderId="0" xfId="0" applyFont="1" applyAlignment="1" applyProtection="1">
      <alignment horizontal="left" vertical="top"/>
    </xf>
    <xf numFmtId="0" fontId="3" fillId="0" borderId="21" xfId="0" applyFont="1" applyBorder="1" applyProtection="1"/>
    <xf numFmtId="164" fontId="3" fillId="0" borderId="0" xfId="0" applyNumberFormat="1" applyFont="1" applyBorder="1" applyAlignment="1" applyProtection="1">
      <alignment horizontal="left"/>
    </xf>
    <xf numFmtId="0" fontId="16" fillId="0" borderId="0" xfId="0" applyFont="1" applyBorder="1" applyAlignment="1" applyProtection="1">
      <alignment horizontal="right"/>
    </xf>
    <xf numFmtId="0" fontId="3" fillId="0" borderId="7" xfId="0" applyFont="1" applyBorder="1" applyProtection="1"/>
    <xf numFmtId="164" fontId="4" fillId="0" borderId="7" xfId="0" applyNumberFormat="1" applyFont="1" applyBorder="1" applyAlignment="1" applyProtection="1">
      <alignment horizontal="right"/>
    </xf>
    <xf numFmtId="0" fontId="38" fillId="0" borderId="0" xfId="0" applyFont="1" applyProtection="1"/>
    <xf numFmtId="0" fontId="3" fillId="0" borderId="45" xfId="0" applyFont="1" applyBorder="1" applyProtection="1"/>
    <xf numFmtId="164" fontId="3" fillId="0" borderId="45" xfId="0" applyNumberFormat="1" applyFont="1" applyBorder="1" applyProtection="1"/>
    <xf numFmtId="0" fontId="46" fillId="0" borderId="0" xfId="0" applyFont="1" applyProtection="1"/>
    <xf numFmtId="0" fontId="3" fillId="2" borderId="0" xfId="0" applyFont="1" applyFill="1" applyProtection="1"/>
    <xf numFmtId="0" fontId="42" fillId="2" borderId="0" xfId="0" applyFont="1" applyFill="1" applyAlignment="1" applyProtection="1">
      <alignment horizontal="left" vertical="center"/>
    </xf>
    <xf numFmtId="0" fontId="4" fillId="0" borderId="13" xfId="0" applyFont="1" applyFill="1" applyBorder="1" applyAlignment="1" applyProtection="1">
      <alignment horizontal="left" vertical="center" indent="1"/>
    </xf>
    <xf numFmtId="0" fontId="3" fillId="0" borderId="13" xfId="0" applyFont="1" applyFill="1" applyBorder="1" applyProtection="1"/>
    <xf numFmtId="0" fontId="3" fillId="0" borderId="14" xfId="0" applyFont="1" applyFill="1" applyBorder="1" applyProtection="1"/>
    <xf numFmtId="0" fontId="3" fillId="0" borderId="36" xfId="0" applyFont="1" applyFill="1" applyBorder="1" applyProtection="1"/>
    <xf numFmtId="0" fontId="49" fillId="0" borderId="0" xfId="0" quotePrefix="1" applyFont="1" applyProtection="1"/>
    <xf numFmtId="0" fontId="3" fillId="0" borderId="17" xfId="0" applyFont="1" applyBorder="1" applyProtection="1"/>
    <xf numFmtId="0" fontId="4" fillId="0" borderId="17" xfId="0" applyFont="1" applyBorder="1" applyAlignment="1" applyProtection="1">
      <alignment horizontal="right"/>
    </xf>
    <xf numFmtId="164" fontId="4" fillId="0" borderId="17" xfId="0" applyNumberFormat="1" applyFont="1" applyBorder="1" applyProtection="1"/>
    <xf numFmtId="164" fontId="3" fillId="0" borderId="53" xfId="0" applyNumberFormat="1" applyFont="1" applyBorder="1" applyProtection="1"/>
    <xf numFmtId="0" fontId="3" fillId="0" borderId="11" xfId="0" applyFont="1" applyBorder="1" applyAlignment="1" applyProtection="1">
      <alignment horizontal="left"/>
    </xf>
    <xf numFmtId="0" fontId="3" fillId="0" borderId="11" xfId="0" applyFont="1" applyBorder="1" applyAlignment="1" applyProtection="1">
      <alignment horizontal="left" wrapText="1"/>
    </xf>
    <xf numFmtId="0" fontId="49" fillId="0" borderId="0" xfId="0" applyFont="1" applyProtection="1"/>
    <xf numFmtId="0" fontId="2" fillId="0" borderId="16" xfId="0" applyFont="1" applyFill="1" applyBorder="1" applyProtection="1"/>
    <xf numFmtId="0" fontId="4" fillId="0" borderId="17" xfId="0" applyFont="1" applyFill="1" applyBorder="1" applyProtection="1"/>
    <xf numFmtId="0" fontId="3" fillId="0" borderId="17" xfId="0" applyFont="1" applyFill="1" applyBorder="1" applyProtection="1"/>
    <xf numFmtId="14" fontId="3" fillId="0" borderId="0" xfId="0" applyNumberFormat="1" applyFont="1" applyBorder="1" applyAlignment="1" applyProtection="1">
      <alignment horizontal="left"/>
    </xf>
    <xf numFmtId="0" fontId="5" fillId="0" borderId="0" xfId="0" applyFont="1" applyBorder="1" applyAlignment="1" applyProtection="1">
      <alignment horizontal="right"/>
    </xf>
    <xf numFmtId="164" fontId="3" fillId="0" borderId="17" xfId="0" applyNumberFormat="1" applyFont="1" applyBorder="1" applyProtection="1"/>
    <xf numFmtId="0" fontId="3" fillId="0" borderId="11" xfId="0" applyFont="1" applyBorder="1" applyProtection="1"/>
    <xf numFmtId="164" fontId="3" fillId="0" borderId="11" xfId="0" applyNumberFormat="1" applyFont="1" applyBorder="1" applyProtection="1"/>
    <xf numFmtId="164" fontId="6" fillId="0" borderId="11" xfId="0" applyNumberFormat="1" applyFont="1" applyBorder="1" applyAlignment="1" applyProtection="1">
      <alignment horizontal="right"/>
    </xf>
    <xf numFmtId="164" fontId="6" fillId="0" borderId="45" xfId="0" applyNumberFormat="1" applyFont="1" applyBorder="1" applyAlignment="1" applyProtection="1">
      <alignment horizontal="right"/>
    </xf>
    <xf numFmtId="0" fontId="38" fillId="0" borderId="0" xfId="0" applyFont="1" applyBorder="1" applyAlignment="1" applyProtection="1">
      <alignment horizontal="left"/>
    </xf>
    <xf numFmtId="14" fontId="3" fillId="0" borderId="0" xfId="0" applyNumberFormat="1" applyFont="1" applyFill="1" applyBorder="1" applyProtection="1">
      <protection hidden="1"/>
    </xf>
    <xf numFmtId="0" fontId="38" fillId="0" borderId="0" xfId="0" applyFont="1" applyAlignment="1" applyProtection="1">
      <alignment horizontal="left"/>
    </xf>
    <xf numFmtId="14" fontId="3" fillId="0" borderId="0" xfId="0" applyNumberFormat="1" applyFont="1" applyBorder="1" applyAlignment="1" applyProtection="1">
      <alignment horizontal="right"/>
    </xf>
    <xf numFmtId="164" fontId="3" fillId="2" borderId="0" xfId="0" applyNumberFormat="1" applyFont="1" applyFill="1" applyProtection="1"/>
    <xf numFmtId="0" fontId="4" fillId="0" borderId="0" xfId="0" applyFont="1"/>
    <xf numFmtId="0" fontId="3" fillId="0" borderId="63" xfId="0" applyFont="1" applyBorder="1" applyAlignment="1">
      <alignment horizontal="left"/>
    </xf>
    <xf numFmtId="0" fontId="0" fillId="0" borderId="63" xfId="0" applyBorder="1"/>
    <xf numFmtId="0" fontId="3" fillId="0" borderId="63" xfId="0" quotePrefix="1" applyFont="1" applyBorder="1"/>
    <xf numFmtId="0" fontId="3" fillId="0" borderId="63" xfId="0" applyFont="1" applyBorder="1"/>
    <xf numFmtId="0" fontId="3" fillId="0" borderId="65" xfId="0" applyFont="1" applyBorder="1"/>
    <xf numFmtId="0" fontId="3" fillId="0" borderId="62" xfId="0" applyFont="1" applyBorder="1" applyAlignment="1">
      <alignment horizontal="left" indent="1"/>
    </xf>
    <xf numFmtId="0" fontId="0" fillId="0" borderId="62" xfId="0" applyBorder="1" applyAlignment="1">
      <alignment horizontal="left" indent="1"/>
    </xf>
    <xf numFmtId="0" fontId="3" fillId="0" borderId="62" xfId="0" quotePrefix="1" applyFont="1" applyBorder="1" applyAlignment="1">
      <alignment horizontal="left" indent="1"/>
    </xf>
    <xf numFmtId="0" fontId="3" fillId="0" borderId="64" xfId="0" applyFont="1" applyBorder="1" applyAlignment="1">
      <alignment horizontal="left" indent="1"/>
    </xf>
    <xf numFmtId="166" fontId="66" fillId="2" borderId="2" xfId="0" applyNumberFormat="1" applyFont="1" applyFill="1" applyBorder="1" applyAlignment="1" applyProtection="1">
      <alignment horizontal="center" vertical="center"/>
      <protection hidden="1"/>
    </xf>
    <xf numFmtId="0" fontId="2" fillId="0" borderId="2" xfId="0" applyFont="1" applyBorder="1" applyAlignment="1">
      <alignment horizontal="center" vertical="center" wrapText="1"/>
    </xf>
    <xf numFmtId="1" fontId="4" fillId="0" borderId="2" xfId="0" applyNumberFormat="1" applyFont="1" applyFill="1" applyBorder="1" applyAlignment="1" applyProtection="1">
      <alignment horizontal="center" vertical="center"/>
      <protection locked="0" hidden="1"/>
    </xf>
    <xf numFmtId="0" fontId="10" fillId="0" borderId="0" xfId="0" applyFont="1" applyFill="1" applyProtection="1">
      <protection locked="0"/>
    </xf>
    <xf numFmtId="0" fontId="3" fillId="0" borderId="66" xfId="0" applyFont="1" applyBorder="1" applyAlignment="1">
      <alignment horizontal="left" indent="1"/>
    </xf>
    <xf numFmtId="0" fontId="3" fillId="0" borderId="67" xfId="0" applyFont="1" applyBorder="1" applyAlignment="1">
      <alignment horizontal="left"/>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1" fillId="0" borderId="7" xfId="0" applyFont="1" applyBorder="1"/>
    <xf numFmtId="0" fontId="3" fillId="0" borderId="66" xfId="0" quotePrefix="1" applyFont="1" applyBorder="1" applyAlignment="1">
      <alignment horizontal="left" indent="1"/>
    </xf>
    <xf numFmtId="0" fontId="0" fillId="0" borderId="0" xfId="0" applyAlignment="1" applyProtection="1"/>
    <xf numFmtId="0" fontId="0" fillId="0" borderId="1" xfId="0" applyBorder="1" applyAlignment="1" applyProtection="1"/>
    <xf numFmtId="0" fontId="4" fillId="0" borderId="0" xfId="0" applyFont="1" applyAlignment="1" applyProtection="1">
      <alignment horizontal="left"/>
    </xf>
    <xf numFmtId="0" fontId="4" fillId="0" borderId="0" xfId="0" applyFont="1" applyBorder="1" applyAlignment="1" applyProtection="1"/>
    <xf numFmtId="0" fontId="3" fillId="0" borderId="0" xfId="0" applyFont="1" applyAlignment="1" applyProtection="1"/>
    <xf numFmtId="0" fontId="69" fillId="0" borderId="0" xfId="0" applyFont="1" applyAlignment="1" applyProtection="1">
      <alignment horizontal="center" vertical="center"/>
      <protection hidden="1"/>
    </xf>
    <xf numFmtId="0" fontId="0" fillId="0" borderId="0" xfId="0" applyBorder="1" applyAlignment="1" applyProtection="1"/>
    <xf numFmtId="0" fontId="3" fillId="0" borderId="0" xfId="0" applyFont="1" applyBorder="1" applyProtection="1"/>
    <xf numFmtId="0" fontId="0" fillId="0" borderId="0" xfId="0" applyProtection="1">
      <protection locked="0"/>
    </xf>
    <xf numFmtId="0" fontId="0" fillId="0" borderId="0" xfId="0" applyFill="1" applyProtection="1">
      <protection locked="0"/>
    </xf>
    <xf numFmtId="0" fontId="3" fillId="0" borderId="0" xfId="0" applyFont="1" applyProtection="1">
      <protection locked="0"/>
    </xf>
    <xf numFmtId="164" fontId="3" fillId="0" borderId="0" xfId="0" applyNumberFormat="1" applyFont="1" applyProtection="1">
      <protection locked="0"/>
    </xf>
    <xf numFmtId="0" fontId="4" fillId="0" borderId="0" xfId="0" applyFont="1" applyProtection="1">
      <protection locked="0"/>
    </xf>
    <xf numFmtId="0" fontId="0" fillId="0" borderId="0" xfId="0" applyAlignment="1" applyProtection="1">
      <alignment vertical="top"/>
      <protection locked="0"/>
    </xf>
    <xf numFmtId="0" fontId="10" fillId="0" borderId="0" xfId="2" applyProtection="1">
      <protection locked="0"/>
    </xf>
    <xf numFmtId="164" fontId="3" fillId="0" borderId="0" xfId="0" applyNumberFormat="1" applyFont="1" applyBorder="1" applyProtection="1">
      <protection locked="0"/>
    </xf>
    <xf numFmtId="0" fontId="3" fillId="0" borderId="0" xfId="0" quotePrefix="1" applyFont="1" applyProtection="1">
      <protection locked="0"/>
    </xf>
    <xf numFmtId="0" fontId="6" fillId="0" borderId="0" xfId="0" applyFont="1" applyProtection="1">
      <protection locked="0"/>
    </xf>
    <xf numFmtId="0" fontId="4" fillId="0" borderId="0" xfId="0" applyFont="1" applyAlignment="1" applyProtection="1">
      <alignment horizont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Protection="1">
      <protection locked="0"/>
    </xf>
    <xf numFmtId="0" fontId="2" fillId="0" borderId="0" xfId="0" applyFont="1" applyProtection="1">
      <protection locked="0"/>
    </xf>
    <xf numFmtId="0" fontId="3" fillId="0" borderId="11" xfId="0" applyFont="1" applyBorder="1" applyProtection="1">
      <protection hidden="1"/>
    </xf>
    <xf numFmtId="0" fontId="3" fillId="0" borderId="0" xfId="0" applyFont="1" applyBorder="1" applyProtection="1"/>
    <xf numFmtId="14" fontId="3" fillId="0" borderId="11" xfId="0" applyNumberFormat="1" applyFont="1" applyFill="1" applyBorder="1" applyProtection="1">
      <protection locked="0" hidden="1"/>
    </xf>
    <xf numFmtId="164" fontId="3" fillId="0" borderId="0" xfId="0" applyNumberFormat="1" applyFont="1" applyAlignment="1" applyProtection="1">
      <alignment horizontal="right"/>
    </xf>
    <xf numFmtId="164" fontId="3" fillId="0" borderId="10" xfId="0" applyNumberFormat="1" applyFont="1" applyBorder="1" applyAlignment="1" applyProtection="1"/>
    <xf numFmtId="164" fontId="3" fillId="0" borderId="49" xfId="0" applyNumberFormat="1" applyFont="1" applyBorder="1" applyAlignment="1" applyProtection="1"/>
    <xf numFmtId="164" fontId="3" fillId="0" borderId="41" xfId="0" applyNumberFormat="1" applyFont="1" applyBorder="1" applyAlignment="1" applyProtection="1"/>
    <xf numFmtId="164" fontId="3" fillId="0" borderId="10" xfId="0" applyNumberFormat="1" applyFont="1" applyFill="1" applyBorder="1" applyAlignment="1" applyProtection="1"/>
    <xf numFmtId="170" fontId="70" fillId="0" borderId="0" xfId="0" applyNumberFormat="1" applyFont="1" applyAlignment="1">
      <alignment horizontal="left" vertical="top"/>
    </xf>
    <xf numFmtId="0" fontId="3" fillId="0" borderId="7" xfId="2" applyFont="1" applyBorder="1" applyAlignment="1" applyProtection="1">
      <alignment wrapText="1"/>
    </xf>
    <xf numFmtId="0" fontId="3" fillId="0" borderId="0" xfId="2" applyFont="1" applyFill="1" applyAlignment="1" applyProtection="1"/>
    <xf numFmtId="0" fontId="3" fillId="0" borderId="0" xfId="2" applyFont="1" applyAlignment="1" applyProtection="1"/>
    <xf numFmtId="0" fontId="4" fillId="0" borderId="0" xfId="0" applyFont="1" applyAlignment="1" applyProtection="1">
      <alignment horizontal="right"/>
    </xf>
    <xf numFmtId="0" fontId="3" fillId="0" borderId="0" xfId="0" applyFont="1" applyBorder="1" applyAlignment="1" applyProtection="1">
      <alignment horizontal="left"/>
    </xf>
    <xf numFmtId="0" fontId="3" fillId="0" borderId="0" xfId="0" applyFont="1" applyBorder="1" applyProtection="1"/>
    <xf numFmtId="0" fontId="72" fillId="0" borderId="0" xfId="0" applyFont="1" applyProtection="1"/>
    <xf numFmtId="164" fontId="3" fillId="0" borderId="68" xfId="0" applyNumberFormat="1" applyFont="1" applyBorder="1" applyProtection="1"/>
    <xf numFmtId="164" fontId="3" fillId="0" borderId="18" xfId="0" applyNumberFormat="1" applyFont="1" applyBorder="1" applyProtection="1"/>
    <xf numFmtId="164" fontId="3" fillId="0" borderId="69" xfId="0" applyNumberFormat="1" applyFont="1" applyBorder="1" applyProtection="1"/>
    <xf numFmtId="164" fontId="3" fillId="0" borderId="1" xfId="0" applyNumberFormat="1" applyFont="1" applyBorder="1" applyProtection="1"/>
    <xf numFmtId="164" fontId="3" fillId="0" borderId="70" xfId="0" applyNumberFormat="1" applyFont="1" applyBorder="1" applyProtection="1"/>
    <xf numFmtId="0" fontId="3" fillId="0" borderId="70" xfId="0" applyFont="1" applyBorder="1" applyProtection="1"/>
    <xf numFmtId="164" fontId="3" fillId="0" borderId="11" xfId="0" applyNumberFormat="1" applyFont="1" applyBorder="1"/>
    <xf numFmtId="0" fontId="2"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0" fontId="4" fillId="0" borderId="0" xfId="0" applyFont="1" applyAlignment="1">
      <alignment horizontal="right"/>
    </xf>
    <xf numFmtId="164" fontId="3" fillId="0" borderId="4" xfId="0" applyNumberFormat="1" applyFont="1" applyBorder="1" applyAlignment="1" applyProtection="1">
      <alignment horizontal="center" vertical="center"/>
      <protection locked="0"/>
    </xf>
    <xf numFmtId="164" fontId="3" fillId="0" borderId="19" xfId="0" applyNumberFormat="1" applyFont="1" applyBorder="1" applyAlignment="1" applyProtection="1">
      <alignment horizontal="center" vertical="center"/>
      <protection locked="0"/>
    </xf>
    <xf numFmtId="164" fontId="73" fillId="0" borderId="0" xfId="0" applyNumberFormat="1" applyFont="1" applyProtection="1"/>
    <xf numFmtId="170" fontId="3" fillId="0" borderId="2" xfId="0" applyNumberFormat="1" applyFont="1" applyBorder="1" applyAlignment="1" applyProtection="1">
      <alignment horizontal="center"/>
      <protection locked="0"/>
    </xf>
    <xf numFmtId="0" fontId="3" fillId="0" borderId="0" xfId="0" applyFont="1" applyBorder="1" applyAlignment="1" applyProtection="1">
      <alignment horizontal="left" vertical="top" wrapText="1" indent="1"/>
      <protection locked="0"/>
    </xf>
    <xf numFmtId="170" fontId="71" fillId="0" borderId="0" xfId="0" applyNumberFormat="1" applyFont="1" applyAlignment="1">
      <alignment horizontal="left"/>
    </xf>
    <xf numFmtId="0" fontId="2" fillId="0" borderId="0" xfId="0" applyFont="1" applyBorder="1" applyAlignment="1" applyProtection="1">
      <alignment vertical="top" wrapText="1"/>
      <protection locked="0"/>
    </xf>
    <xf numFmtId="0" fontId="34" fillId="3" borderId="0" xfId="0" applyFont="1" applyFill="1" applyBorder="1" applyAlignment="1">
      <alignment horizontal="left" vertical="top"/>
    </xf>
    <xf numFmtId="0" fontId="37" fillId="2" borderId="13"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15" xfId="0" applyFont="1" applyFill="1" applyBorder="1" applyAlignment="1">
      <alignment horizontal="center" vertical="center"/>
    </xf>
    <xf numFmtId="0" fontId="45" fillId="2" borderId="7" xfId="0" applyFont="1" applyFill="1" applyBorder="1" applyAlignment="1">
      <alignment horizontal="center" vertical="center"/>
    </xf>
    <xf numFmtId="0" fontId="20" fillId="0" borderId="37" xfId="0" applyFont="1" applyFill="1" applyBorder="1" applyAlignment="1" applyProtection="1">
      <alignment horizontal="center" vertical="center"/>
      <protection hidden="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31" fillId="0" borderId="0" xfId="1" applyFont="1" applyAlignment="1">
      <alignment horizontal="center" vertical="center"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3" xfId="0" applyFont="1" applyBorder="1" applyAlignment="1">
      <alignment horizontal="lef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4"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left" wrapText="1"/>
    </xf>
    <xf numFmtId="0" fontId="0" fillId="0" borderId="0" xfId="0" applyFill="1" applyAlignment="1">
      <alignment wrapText="1"/>
    </xf>
    <xf numFmtId="0" fontId="3" fillId="0" borderId="0" xfId="0" applyFont="1" applyFill="1" applyAlignment="1"/>
    <xf numFmtId="0" fontId="0" fillId="0" borderId="0" xfId="0" applyFill="1" applyAlignment="1"/>
    <xf numFmtId="0" fontId="3" fillId="0" borderId="0" xfId="0" applyFont="1" applyAlignment="1">
      <alignment horizontal="left" wrapText="1"/>
    </xf>
    <xf numFmtId="0" fontId="3" fillId="0" borderId="71" xfId="0" applyFont="1" applyBorder="1" applyAlignment="1" applyProtection="1">
      <alignment horizontal="left" vertical="top" wrapText="1" indent="1"/>
      <protection locked="0"/>
    </xf>
    <xf numFmtId="0" fontId="3" fillId="0" borderId="6" xfId="0" applyFont="1" applyBorder="1" applyAlignment="1" applyProtection="1">
      <alignment horizontal="left" vertical="top" wrapText="1" indent="1"/>
      <protection locked="0"/>
    </xf>
    <xf numFmtId="0" fontId="3" fillId="0" borderId="72" xfId="0" applyFont="1" applyBorder="1" applyAlignment="1" applyProtection="1">
      <alignment horizontal="left" vertical="top" wrapText="1" indent="1"/>
      <protection locked="0"/>
    </xf>
    <xf numFmtId="0" fontId="3" fillId="0" borderId="21" xfId="0" applyFont="1" applyBorder="1" applyAlignment="1" applyProtection="1">
      <alignment horizontal="left" vertical="top" wrapText="1" indent="1"/>
      <protection locked="0"/>
    </xf>
    <xf numFmtId="0" fontId="3" fillId="0" borderId="0" xfId="0" applyFont="1" applyBorder="1" applyAlignment="1" applyProtection="1">
      <alignment horizontal="left" vertical="top" wrapText="1" indent="1"/>
      <protection locked="0"/>
    </xf>
    <xf numFmtId="0" fontId="3" fillId="0" borderId="9" xfId="0" applyFont="1" applyBorder="1" applyAlignment="1" applyProtection="1">
      <alignment horizontal="left" vertical="top" wrapText="1" indent="1"/>
      <protection locked="0"/>
    </xf>
    <xf numFmtId="0" fontId="3" fillId="0" borderId="22" xfId="0" applyFont="1" applyBorder="1" applyAlignment="1" applyProtection="1">
      <alignment horizontal="left" vertical="top" wrapText="1" indent="1"/>
      <protection locked="0"/>
    </xf>
    <xf numFmtId="0" fontId="3" fillId="0" borderId="7" xfId="0" applyFont="1" applyBorder="1" applyAlignment="1" applyProtection="1">
      <alignment horizontal="left" vertical="top" wrapText="1" indent="1"/>
      <protection locked="0"/>
    </xf>
    <xf numFmtId="0" fontId="3" fillId="0" borderId="23" xfId="0" applyFont="1" applyBorder="1" applyAlignment="1" applyProtection="1">
      <alignment horizontal="left" vertical="top" wrapText="1" indent="1"/>
      <protection locked="0"/>
    </xf>
    <xf numFmtId="0" fontId="3" fillId="0" borderId="16" xfId="0" applyFont="1" applyBorder="1" applyProtection="1">
      <protection locked="0"/>
    </xf>
    <xf numFmtId="0" fontId="3" fillId="0" borderId="17" xfId="0" applyFont="1" applyBorder="1" applyProtection="1">
      <protection locked="0"/>
    </xf>
    <xf numFmtId="0" fontId="3" fillId="0" borderId="3" xfId="0" applyFont="1" applyBorder="1" applyProtection="1">
      <protection locked="0"/>
    </xf>
    <xf numFmtId="164" fontId="3" fillId="0" borderId="16" xfId="0" applyNumberFormat="1" applyFont="1" applyBorder="1" applyProtection="1">
      <protection locked="0"/>
    </xf>
    <xf numFmtId="164" fontId="3" fillId="0" borderId="17" xfId="0" applyNumberFormat="1" applyFont="1" applyBorder="1" applyProtection="1">
      <protection locked="0"/>
    </xf>
    <xf numFmtId="164" fontId="3" fillId="0" borderId="3" xfId="0" applyNumberFormat="1" applyFont="1" applyBorder="1" applyProtection="1">
      <protection locked="0"/>
    </xf>
    <xf numFmtId="0" fontId="3" fillId="0" borderId="68" xfId="0" applyFont="1" applyBorder="1" applyAlignment="1" applyProtection="1">
      <alignment horizontal="center"/>
    </xf>
    <xf numFmtId="0" fontId="3" fillId="0" borderId="6" xfId="0" applyFont="1" applyBorder="1" applyAlignment="1" applyProtection="1">
      <alignment horizontal="center"/>
    </xf>
    <xf numFmtId="0" fontId="3" fillId="0" borderId="18" xfId="0" applyFont="1" applyBorder="1" applyAlignment="1" applyProtection="1">
      <alignment horizontal="center"/>
    </xf>
    <xf numFmtId="49" fontId="0" fillId="0" borderId="16" xfId="0" applyNumberFormat="1" applyBorder="1" applyAlignment="1" applyProtection="1">
      <alignment horizontal="left" indent="1"/>
      <protection locked="0"/>
    </xf>
    <xf numFmtId="49" fontId="0" fillId="0" borderId="17" xfId="0" applyNumberFormat="1" applyBorder="1" applyAlignment="1" applyProtection="1">
      <alignment horizontal="left" indent="1"/>
      <protection locked="0"/>
    </xf>
    <xf numFmtId="49" fontId="0" fillId="0" borderId="3" xfId="0" applyNumberFormat="1" applyBorder="1" applyAlignment="1" applyProtection="1">
      <alignment horizontal="left" indent="1"/>
      <protection locked="0"/>
    </xf>
    <xf numFmtId="167" fontId="0" fillId="0" borderId="16" xfId="0" applyNumberFormat="1" applyBorder="1" applyAlignment="1" applyProtection="1">
      <alignment horizontal="left" indent="1"/>
      <protection locked="0"/>
    </xf>
    <xf numFmtId="167" fontId="0" fillId="0" borderId="17" xfId="0" applyNumberFormat="1" applyBorder="1" applyAlignment="1" applyProtection="1">
      <alignment horizontal="left" indent="1"/>
      <protection locked="0"/>
    </xf>
    <xf numFmtId="167" fontId="0" fillId="0" borderId="3" xfId="0" applyNumberFormat="1" applyBorder="1" applyAlignment="1" applyProtection="1">
      <alignment horizontal="left" indent="1"/>
      <protection locked="0"/>
    </xf>
    <xf numFmtId="0" fontId="0" fillId="0" borderId="16" xfId="0" applyBorder="1" applyAlignment="1" applyProtection="1">
      <alignment horizontal="left" indent="1"/>
      <protection locked="0"/>
    </xf>
    <xf numFmtId="0" fontId="0" fillId="0" borderId="17" xfId="0" applyBorder="1" applyAlignment="1" applyProtection="1">
      <alignment horizontal="left" indent="1"/>
      <protection locked="0"/>
    </xf>
    <xf numFmtId="0" fontId="0" fillId="0" borderId="3" xfId="0" applyBorder="1" applyAlignment="1" applyProtection="1">
      <alignment horizontal="left" indent="1"/>
      <protection locked="0"/>
    </xf>
    <xf numFmtId="0" fontId="4" fillId="0" borderId="70" xfId="0" applyFont="1" applyBorder="1" applyAlignment="1" applyProtection="1">
      <alignment horizontal="center"/>
    </xf>
    <xf numFmtId="0" fontId="4" fillId="0" borderId="11" xfId="0" applyFont="1" applyBorder="1" applyAlignment="1" applyProtection="1">
      <alignment horizontal="center"/>
    </xf>
    <xf numFmtId="0" fontId="4" fillId="0" borderId="19" xfId="0" applyFont="1" applyBorder="1" applyAlignment="1" applyProtection="1">
      <alignment horizontal="center"/>
    </xf>
    <xf numFmtId="0" fontId="3" fillId="0" borderId="70" xfId="0" applyFont="1" applyBorder="1" applyProtection="1">
      <protection locked="0"/>
    </xf>
    <xf numFmtId="0" fontId="3" fillId="0" borderId="11" xfId="0" applyFont="1" applyBorder="1" applyProtection="1">
      <protection locked="0"/>
    </xf>
    <xf numFmtId="0" fontId="3" fillId="0" borderId="19" xfId="0" applyFont="1" applyBorder="1" applyProtection="1">
      <protection locked="0"/>
    </xf>
    <xf numFmtId="0" fontId="6" fillId="0" borderId="0" xfId="0" applyFont="1" applyAlignment="1" applyProtection="1">
      <protection hidden="1"/>
    </xf>
    <xf numFmtId="0" fontId="2" fillId="0" borderId="0" xfId="0" applyFont="1" applyAlignment="1" applyProtection="1">
      <protection hidden="1"/>
    </xf>
    <xf numFmtId="0" fontId="37" fillId="2" borderId="16" xfId="0" applyFont="1" applyFill="1" applyBorder="1" applyAlignment="1" applyProtection="1">
      <alignment horizontal="center" vertical="center"/>
      <protection hidden="1"/>
    </xf>
    <xf numFmtId="0" fontId="37" fillId="2" borderId="17" xfId="0" applyFont="1" applyFill="1" applyBorder="1" applyAlignment="1" applyProtection="1">
      <alignment horizontal="center" vertical="center"/>
      <protection hidden="1"/>
    </xf>
    <xf numFmtId="0" fontId="37" fillId="2" borderId="3" xfId="0" applyFont="1" applyFill="1" applyBorder="1" applyAlignment="1" applyProtection="1">
      <alignment horizontal="center" vertical="center"/>
      <protection hidden="1"/>
    </xf>
    <xf numFmtId="0" fontId="5" fillId="0" borderId="0" xfId="0" applyFont="1" applyFill="1" applyBorder="1" applyAlignment="1" applyProtection="1">
      <protection hidden="1"/>
    </xf>
    <xf numFmtId="0" fontId="3" fillId="0" borderId="0" xfId="0" applyFont="1" applyFill="1" applyBorder="1" applyAlignment="1" applyProtection="1">
      <alignment horizontal="right"/>
      <protection hidden="1"/>
    </xf>
    <xf numFmtId="0" fontId="3" fillId="0" borderId="11" xfId="0" applyFont="1" applyFill="1" applyBorder="1" applyAlignment="1" applyProtection="1">
      <protection locked="0" hidden="1"/>
    </xf>
    <xf numFmtId="0" fontId="3" fillId="0" borderId="17" xfId="0" applyFont="1" applyBorder="1" applyProtection="1">
      <protection hidden="1"/>
    </xf>
    <xf numFmtId="0" fontId="4" fillId="0" borderId="0" xfId="0" applyFont="1" applyAlignment="1" applyProtection="1">
      <alignment horizontal="right"/>
    </xf>
    <xf numFmtId="0" fontId="3" fillId="0" borderId="11" xfId="0" applyFont="1" applyBorder="1" applyProtection="1">
      <protection hidden="1"/>
    </xf>
    <xf numFmtId="0" fontId="4" fillId="0" borderId="0" xfId="0" applyFont="1" applyAlignment="1" applyProtection="1">
      <alignment horizontal="right"/>
      <protection hidden="1"/>
    </xf>
    <xf numFmtId="0" fontId="8" fillId="3" borderId="44" xfId="0"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left" indent="1"/>
      <protection locked="0"/>
    </xf>
    <xf numFmtId="0" fontId="3" fillId="3" borderId="2" xfId="0" applyFont="1" applyFill="1" applyBorder="1" applyAlignment="1" applyProtection="1">
      <alignment horizontal="left" indent="1"/>
      <protection locked="0"/>
    </xf>
    <xf numFmtId="167" fontId="3" fillId="3" borderId="24" xfId="0" applyNumberFormat="1" applyFont="1" applyFill="1" applyBorder="1" applyAlignment="1" applyProtection="1">
      <alignment horizontal="left" indent="1"/>
      <protection locked="0"/>
    </xf>
    <xf numFmtId="167" fontId="3" fillId="3" borderId="2" xfId="0" applyNumberFormat="1" applyFont="1" applyFill="1" applyBorder="1" applyAlignment="1" applyProtection="1">
      <alignment horizontal="left" indent="1"/>
      <protection locked="0"/>
    </xf>
    <xf numFmtId="0" fontId="3" fillId="3" borderId="2" xfId="2" applyFont="1" applyFill="1" applyBorder="1" applyAlignment="1" applyProtection="1">
      <alignment horizontal="left"/>
      <protection locked="0"/>
    </xf>
    <xf numFmtId="0" fontId="3" fillId="3" borderId="39" xfId="2" applyFont="1" applyFill="1" applyBorder="1" applyAlignment="1" applyProtection="1">
      <alignment horizontal="left"/>
      <protection locked="0"/>
    </xf>
    <xf numFmtId="14" fontId="3" fillId="3" borderId="2" xfId="0" applyNumberFormat="1" applyFont="1" applyFill="1" applyBorder="1" applyAlignment="1" applyProtection="1">
      <alignment horizontal="left"/>
      <protection locked="0"/>
    </xf>
    <xf numFmtId="14" fontId="3" fillId="3" borderId="39" xfId="0" applyNumberFormat="1" applyFont="1" applyFill="1" applyBorder="1" applyAlignment="1" applyProtection="1">
      <alignment horizontal="left"/>
      <protection locked="0"/>
    </xf>
    <xf numFmtId="165" fontId="3" fillId="3" borderId="2" xfId="2" applyNumberFormat="1" applyFont="1" applyFill="1" applyBorder="1" applyAlignment="1" applyProtection="1">
      <alignment horizontal="left"/>
      <protection locked="0"/>
    </xf>
    <xf numFmtId="165" fontId="3" fillId="3" borderId="39" xfId="2" applyNumberFormat="1" applyFont="1" applyFill="1" applyBorder="1" applyAlignment="1" applyProtection="1">
      <alignment horizontal="left"/>
      <protection locked="0"/>
    </xf>
    <xf numFmtId="164" fontId="2" fillId="0" borderId="11" xfId="0" applyNumberFormat="1" applyFont="1" applyBorder="1" applyAlignment="1" applyProtection="1">
      <alignment horizontal="center"/>
    </xf>
    <xf numFmtId="164" fontId="2" fillId="0" borderId="38" xfId="0" applyNumberFormat="1" applyFont="1" applyBorder="1" applyAlignment="1" applyProtection="1">
      <alignment horizontal="center"/>
    </xf>
    <xf numFmtId="0" fontId="3" fillId="0" borderId="0" xfId="0" applyFont="1" applyBorder="1" applyAlignment="1" applyProtection="1">
      <alignment horizontal="center" vertical="center" wrapText="1"/>
      <protection hidden="1"/>
    </xf>
    <xf numFmtId="0" fontId="3" fillId="3" borderId="42" xfId="0" applyFont="1" applyFill="1" applyBorder="1" applyAlignment="1" applyProtection="1">
      <alignment horizontal="left" vertical="center" wrapText="1"/>
      <protection locked="0"/>
    </xf>
    <xf numFmtId="0" fontId="3" fillId="3" borderId="37" xfId="0" applyFont="1" applyFill="1" applyBorder="1" applyAlignment="1" applyProtection="1">
      <alignment horizontal="left" vertical="center" wrapText="1"/>
      <protection locked="0"/>
    </xf>
    <xf numFmtId="0" fontId="3" fillId="3" borderId="43" xfId="0" applyFont="1" applyFill="1" applyBorder="1" applyAlignment="1" applyProtection="1">
      <alignment horizontal="left" vertical="center" wrapText="1"/>
      <protection locked="0"/>
    </xf>
    <xf numFmtId="0" fontId="3" fillId="3" borderId="40" xfId="0" applyFont="1" applyFill="1" applyBorder="1" applyAlignment="1" applyProtection="1">
      <alignment horizontal="left" indent="1"/>
      <protection locked="0"/>
    </xf>
    <xf numFmtId="0" fontId="3" fillId="3" borderId="37" xfId="0" applyFont="1" applyFill="1" applyBorder="1" applyAlignment="1" applyProtection="1">
      <alignment horizontal="left" indent="1"/>
      <protection locked="0"/>
    </xf>
    <xf numFmtId="0" fontId="3" fillId="3" borderId="41" xfId="0" applyFont="1" applyFill="1" applyBorder="1" applyAlignment="1" applyProtection="1">
      <alignment horizontal="left" indent="1"/>
      <protection locked="0"/>
    </xf>
    <xf numFmtId="0" fontId="4" fillId="0" borderId="13" xfId="0" applyFont="1" applyFill="1" applyBorder="1" applyAlignment="1" applyProtection="1">
      <alignment horizontal="left" vertical="center" indent="1"/>
    </xf>
    <xf numFmtId="0" fontId="4" fillId="0" borderId="14" xfId="0" applyFont="1" applyFill="1" applyBorder="1" applyAlignment="1" applyProtection="1">
      <alignment horizontal="left" vertical="center" indent="1"/>
    </xf>
    <xf numFmtId="0" fontId="4" fillId="0" borderId="36" xfId="0" applyFont="1" applyFill="1" applyBorder="1" applyAlignment="1" applyProtection="1">
      <alignment horizontal="left" vertical="center" indent="1"/>
    </xf>
    <xf numFmtId="0" fontId="4" fillId="0" borderId="13" xfId="0" applyFont="1" applyBorder="1" applyAlignment="1" applyProtection="1">
      <alignment horizontal="left" vertical="center" indent="1"/>
    </xf>
    <xf numFmtId="0" fontId="4" fillId="0" borderId="14" xfId="0" applyFont="1" applyBorder="1" applyAlignment="1" applyProtection="1">
      <alignment horizontal="left" vertical="center" indent="1"/>
    </xf>
    <xf numFmtId="0" fontId="4" fillId="0" borderId="36" xfId="0" applyFont="1" applyBorder="1" applyAlignment="1" applyProtection="1">
      <alignment horizontal="left" vertical="center" indent="1"/>
    </xf>
    <xf numFmtId="0" fontId="3" fillId="0" borderId="17" xfId="0" applyFont="1" applyBorder="1" applyAlignment="1" applyProtection="1">
      <alignment horizontal="left" vertical="top"/>
    </xf>
    <xf numFmtId="0" fontId="3" fillId="0" borderId="17"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0" xfId="0" applyFont="1" applyAlignment="1" applyProtection="1">
      <alignment horizontal="left"/>
    </xf>
    <xf numFmtId="0" fontId="0" fillId="0" borderId="0" xfId="0" applyAlignment="1" applyProtection="1"/>
    <xf numFmtId="0" fontId="0" fillId="0" borderId="1" xfId="0" applyBorder="1" applyAlignment="1" applyProtection="1"/>
    <xf numFmtId="0" fontId="0" fillId="0" borderId="0" xfId="0" applyAlignment="1" applyProtection="1">
      <alignment horizontal="left"/>
    </xf>
    <xf numFmtId="0" fontId="0" fillId="0" borderId="1" xfId="0" applyBorder="1" applyAlignment="1" applyProtection="1">
      <alignment horizontal="left"/>
    </xf>
    <xf numFmtId="0" fontId="0" fillId="0" borderId="11" xfId="0" applyBorder="1" applyAlignment="1" applyProtection="1">
      <protection locked="0"/>
    </xf>
    <xf numFmtId="0" fontId="0" fillId="0" borderId="19" xfId="0" applyBorder="1" applyAlignment="1" applyProtection="1">
      <protection locked="0"/>
    </xf>
    <xf numFmtId="0" fontId="3" fillId="0" borderId="0" xfId="0" applyFont="1" applyBorder="1" applyAlignment="1" applyProtection="1">
      <alignment horizontal="left"/>
    </xf>
    <xf numFmtId="0" fontId="4" fillId="0" borderId="0" xfId="0" applyFont="1" applyAlignment="1" applyProtection="1">
      <alignment horizontal="left"/>
    </xf>
    <xf numFmtId="0" fontId="1" fillId="0" borderId="0" xfId="0" applyFont="1" applyAlignment="1" applyProtection="1"/>
    <xf numFmtId="0" fontId="1" fillId="0" borderId="1" xfId="0" applyFont="1" applyBorder="1" applyAlignment="1" applyProtection="1"/>
    <xf numFmtId="0" fontId="3" fillId="0" borderId="11"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11" xfId="0" applyFont="1" applyBorder="1" applyAlignment="1" applyProtection="1">
      <protection hidden="1"/>
    </xf>
    <xf numFmtId="0" fontId="4" fillId="0" borderId="0" xfId="0" applyFont="1" applyBorder="1" applyAlignment="1" applyProtection="1"/>
    <xf numFmtId="0" fontId="3" fillId="0" borderId="0" xfId="0" applyFont="1" applyAlignment="1" applyProtection="1"/>
    <xf numFmtId="0" fontId="69" fillId="0" borderId="0" xfId="0" applyFont="1" applyAlignment="1" applyProtection="1">
      <alignment horizontal="center" vertical="center"/>
      <protection hidden="1"/>
    </xf>
    <xf numFmtId="0" fontId="3" fillId="0" borderId="0" xfId="0" applyFont="1" applyBorder="1" applyProtection="1"/>
    <xf numFmtId="0" fontId="2" fillId="0" borderId="6" xfId="0" applyFont="1" applyBorder="1" applyAlignment="1" applyProtection="1">
      <alignment horizontal="center"/>
    </xf>
    <xf numFmtId="0" fontId="3" fillId="0" borderId="17" xfId="0" applyFont="1" applyBorder="1" applyAlignment="1" applyProtection="1">
      <alignment horizontal="left"/>
      <protection locked="0"/>
    </xf>
    <xf numFmtId="0" fontId="4" fillId="0" borderId="0" xfId="0" applyFont="1" applyBorder="1" applyAlignment="1" applyProtection="1">
      <protection hidden="1"/>
    </xf>
    <xf numFmtId="0" fontId="3" fillId="0" borderId="0" xfId="0" applyFont="1" applyAlignment="1" applyProtection="1">
      <protection hidden="1"/>
    </xf>
    <xf numFmtId="0" fontId="1" fillId="0" borderId="0" xfId="0" applyFont="1" applyAlignment="1" applyProtection="1">
      <alignment horizontal="left"/>
    </xf>
    <xf numFmtId="0" fontId="2" fillId="0" borderId="6" xfId="0" applyFont="1" applyBorder="1" applyAlignment="1" applyProtection="1">
      <alignment horizontal="left"/>
    </xf>
    <xf numFmtId="0" fontId="0" fillId="0" borderId="0" xfId="0" applyBorder="1" applyAlignment="1" applyProtection="1"/>
    <xf numFmtId="0" fontId="3" fillId="0" borderId="0" xfId="2" applyFont="1" applyAlignment="1" applyProtection="1">
      <alignment wrapText="1"/>
    </xf>
    <xf numFmtId="0" fontId="3" fillId="0" borderId="9" xfId="2" applyFont="1" applyBorder="1" applyAlignment="1" applyProtection="1">
      <alignment wrapText="1"/>
    </xf>
    <xf numFmtId="0" fontId="3" fillId="0" borderId="11" xfId="0" applyNumberFormat="1" applyFont="1" applyBorder="1" applyAlignment="1" applyProtection="1">
      <protection hidden="1"/>
    </xf>
    <xf numFmtId="0" fontId="3" fillId="0" borderId="0" xfId="2" applyFont="1" applyAlignment="1" applyProtection="1"/>
    <xf numFmtId="0" fontId="3" fillId="0" borderId="1" xfId="2" applyFont="1" applyBorder="1" applyAlignment="1" applyProtection="1"/>
    <xf numFmtId="0" fontId="3" fillId="0" borderId="0" xfId="0" applyFont="1" applyFill="1" applyAlignment="1" applyProtection="1">
      <alignment horizontal="left" vertical="top" wrapText="1" indent="1"/>
    </xf>
    <xf numFmtId="0" fontId="3" fillId="0" borderId="1" xfId="0" applyFont="1" applyFill="1" applyBorder="1" applyAlignment="1" applyProtection="1">
      <alignment horizontal="left" vertical="top" wrapText="1" indent="1"/>
    </xf>
    <xf numFmtId="0" fontId="4" fillId="0" borderId="0" xfId="0" applyFont="1" applyFill="1" applyAlignment="1" applyProtection="1">
      <alignment vertical="top" wrapText="1"/>
    </xf>
    <xf numFmtId="0" fontId="4" fillId="0" borderId="0" xfId="0" applyFont="1" applyFill="1" applyBorder="1" applyAlignment="1" applyProtection="1">
      <alignment vertical="top" wrapText="1"/>
    </xf>
    <xf numFmtId="0" fontId="5" fillId="0" borderId="0" xfId="2" applyFont="1" applyAlignment="1" applyProtection="1">
      <alignment horizontal="right" vertical="top" wrapText="1"/>
    </xf>
    <xf numFmtId="0" fontId="6" fillId="0" borderId="11" xfId="2" applyFont="1" applyBorder="1" applyAlignment="1" applyProtection="1">
      <alignment horizontal="center"/>
      <protection locked="0"/>
    </xf>
    <xf numFmtId="0" fontId="6" fillId="0" borderId="19" xfId="2" applyFont="1" applyBorder="1" applyAlignment="1" applyProtection="1">
      <alignment horizontal="center"/>
      <protection locked="0"/>
    </xf>
    <xf numFmtId="0" fontId="3" fillId="0" borderId="17" xfId="2" applyFont="1" applyBorder="1" applyAlignment="1" applyProtection="1">
      <alignment horizontal="left" vertical="top"/>
    </xf>
    <xf numFmtId="0" fontId="5" fillId="0" borderId="0" xfId="2" applyFont="1" applyAlignment="1" applyProtection="1">
      <alignment horizontal="right" vertical="top"/>
    </xf>
    <xf numFmtId="0" fontId="3" fillId="0" borderId="11" xfId="2" applyFont="1" applyBorder="1" applyAlignment="1" applyProtection="1">
      <alignment horizontal="left" vertical="top"/>
      <protection locked="0"/>
    </xf>
    <xf numFmtId="0" fontId="3" fillId="0" borderId="17" xfId="2" applyFont="1" applyBorder="1" applyAlignment="1" applyProtection="1">
      <alignment horizontal="left" vertical="top"/>
      <protection locked="0"/>
    </xf>
    <xf numFmtId="164" fontId="3" fillId="0" borderId="2" xfId="0" applyNumberFormat="1" applyFont="1" applyBorder="1" applyAlignment="1" applyProtection="1">
      <alignment horizontal="center" vertical="center" wrapText="1"/>
      <protection hidden="1"/>
    </xf>
    <xf numFmtId="164" fontId="3" fillId="0" borderId="47" xfId="0" applyNumberFormat="1" applyFont="1" applyBorder="1" applyAlignment="1" applyProtection="1">
      <alignment horizontal="center" vertical="center" wrapText="1"/>
      <protection hidden="1"/>
    </xf>
    <xf numFmtId="164" fontId="3" fillId="0" borderId="3" xfId="0" applyNumberFormat="1" applyFont="1" applyBorder="1" applyAlignment="1" applyProtection="1">
      <alignment horizontal="center" vertical="center" wrapText="1"/>
      <protection hidden="1"/>
    </xf>
  </cellXfs>
  <cellStyles count="3">
    <cellStyle name="Hyperlink" xfId="1" builtinId="8"/>
    <cellStyle name="Normal" xfId="0" builtinId="0"/>
    <cellStyle name="Normal 2" xfId="2"/>
  </cellStyles>
  <dxfs count="59">
    <dxf>
      <fill>
        <patternFill patternType="lightUp">
          <fgColor auto="1"/>
          <bgColor auto="1"/>
        </patternFill>
      </fill>
    </dxf>
    <dxf>
      <fill>
        <patternFill patternType="lightUp">
          <bgColor auto="1"/>
        </patternFill>
      </fill>
    </dxf>
    <dxf>
      <fill>
        <patternFill patternType="darkUp">
          <fgColor theme="1"/>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tint="4.9989318521683403E-2"/>
          <bgColor theme="0" tint="-0.14996795556505021"/>
        </patternFill>
      </fill>
    </dxf>
    <dxf>
      <fill>
        <patternFill patternType="darkUp">
          <fgColor theme="1" tint="4.9989318521683403E-2"/>
          <bgColor theme="0" tint="-0.14996795556505021"/>
        </patternFill>
      </fill>
    </dxf>
    <dxf>
      <fill>
        <patternFill patternType="darkUp">
          <fgColor theme="1" tint="4.9989318521683403E-2"/>
          <bgColor theme="0" tint="-0.14996795556505021"/>
        </patternFill>
      </fill>
    </dxf>
    <dxf>
      <fill>
        <patternFill patternType="darkUp">
          <fgColor theme="1" tint="4.9989318521683403E-2"/>
          <bgColor theme="0" tint="-0.14996795556505021"/>
        </patternFill>
      </fill>
    </dxf>
    <dxf>
      <fill>
        <patternFill patternType="darkUp">
          <fgColor theme="1" tint="4.9989318521683403E-2"/>
          <bgColor theme="0" tint="-0.14996795556505021"/>
        </patternFill>
      </fill>
    </dxf>
    <dxf>
      <fill>
        <patternFill patternType="darkUp">
          <fgColor theme="1"/>
          <bgColor theme="0" tint="-0.14996795556505021"/>
        </patternFill>
      </fill>
    </dxf>
    <dxf>
      <fill>
        <patternFill patternType="darkUp">
          <fgColor theme="1"/>
          <bgColor theme="0" tint="-4.9989318521683403E-2"/>
        </patternFill>
      </fill>
    </dxf>
    <dxf>
      <fill>
        <patternFill patternType="darkUp">
          <fgColor theme="1"/>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border>
        <left style="thin">
          <color auto="1"/>
        </left>
        <right style="thin">
          <color auto="1"/>
        </right>
        <top style="thin">
          <color auto="1"/>
        </top>
        <bottom style="thin">
          <color auto="1"/>
        </bottom>
        <vertical/>
        <horizontal/>
      </border>
    </dxf>
    <dxf>
      <font>
        <color theme="0"/>
      </font>
      <border>
        <left/>
        <top/>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bgColor rgb="FFFFFF66"/>
        </patternFill>
      </fill>
    </dxf>
    <dxf>
      <fill>
        <patternFill>
          <bgColor theme="0" tint="-0.24994659260841701"/>
        </patternFill>
      </fill>
    </dxf>
    <dxf>
      <fill>
        <patternFill patternType="darkUp">
          <fgColor theme="1"/>
          <bgColor theme="0" tint="-4.9989318521683403E-2"/>
        </patternFill>
      </fill>
    </dxf>
    <dxf>
      <font>
        <color rgb="FF006600"/>
      </font>
    </dxf>
    <dxf>
      <font>
        <color rgb="FF9C0006"/>
      </font>
    </dxf>
    <dxf>
      <fill>
        <patternFill patternType="darkUp">
          <fgColor theme="1"/>
          <bgColor theme="0" tint="-4.9989318521683403E-2"/>
        </patternFill>
      </fill>
    </dxf>
    <dxf>
      <fill>
        <patternFill>
          <bgColor rgb="FFFFFF66"/>
        </patternFill>
      </fill>
    </dxf>
    <dxf>
      <fill>
        <patternFill>
          <fgColor theme="0"/>
          <bgColor rgb="FFFFFF66"/>
        </patternFill>
      </fill>
    </dxf>
  </dxfs>
  <tableStyles count="0" defaultTableStyle="TableStyleMedium2" defaultPivotStyle="PivotStyleLight16"/>
  <colors>
    <mruColors>
      <color rgb="FFFFFF66"/>
      <color rgb="FFFFFF99"/>
      <color rgb="FFCFCFCF"/>
      <color rgb="FFFFFF00"/>
      <color rgb="FFDDDDDD"/>
      <color rgb="FFFF3300"/>
      <color rgb="FF006600"/>
      <color rgb="FF00C85A"/>
      <color rgb="FF00EE6C"/>
      <color rgb="FFC866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U$2" fmlaRange="$S$1:$S$3" sel="2"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Drop" dropLines="3" dropStyle="combo" dx="16" fmlaLink="'Instructions (Please Read)'!$U$2" fmlaRange="'Instructions (Please Read)'!$S$1:$S$3" sel="2" val="0"/>
</file>

<file path=xl/drawings/_rels/drawing1.xml.rels><?xml version="1.0" encoding="UTF-8" standalone="yes"?>
<Relationships xmlns="http://schemas.openxmlformats.org/package/2006/relationships"><Relationship Id="rId8" Type="http://schemas.openxmlformats.org/officeDocument/2006/relationships/hyperlink" Target="#'Instructions (Please Read)'!B5"/><Relationship Id="rId3" Type="http://schemas.openxmlformats.org/officeDocument/2006/relationships/hyperlink" Target="#Revenue!A1"/><Relationship Id="rId7" Type="http://schemas.openxmlformats.org/officeDocument/2006/relationships/hyperlink" Target="#Notes!A1"/><Relationship Id="rId12" Type="http://schemas.openxmlformats.org/officeDocument/2006/relationships/image" Target="../media/image1.png"/><Relationship Id="rId2" Type="http://schemas.openxmlformats.org/officeDocument/2006/relationships/hyperlink" Target="#'Budget Summary'!A1"/><Relationship Id="rId1" Type="http://schemas.openxmlformats.org/officeDocument/2006/relationships/hyperlink" Target="#'Instructions (Please Read)'!A1"/><Relationship Id="rId6" Type="http://schemas.openxmlformats.org/officeDocument/2006/relationships/hyperlink" Target="#'Additional Details'!A1"/><Relationship Id="rId11" Type="http://schemas.openxmlformats.org/officeDocument/2006/relationships/hyperlink" Target="https://youtu.be/s_IxdRhMSIo" TargetMode="External"/><Relationship Id="rId5" Type="http://schemas.openxmlformats.org/officeDocument/2006/relationships/hyperlink" Target="#'Cash &amp; Investments'!A1"/><Relationship Id="rId10" Type="http://schemas.openxmlformats.org/officeDocument/2006/relationships/hyperlink" Target="#'Instructions (Please Read)'!B256:E258"/><Relationship Id="rId4" Type="http://schemas.openxmlformats.org/officeDocument/2006/relationships/hyperlink" Target="#Expenditures!A1"/><Relationship Id="rId9" Type="http://schemas.openxmlformats.org/officeDocument/2006/relationships/hyperlink" Target="#'Instructions (Please Read)'!B28"/></Relationships>
</file>

<file path=xl/drawings/_rels/drawing2.xml.rels><?xml version="1.0" encoding="UTF-8" standalone="yes"?>
<Relationships xmlns="http://schemas.openxmlformats.org/package/2006/relationships"><Relationship Id="rId8" Type="http://schemas.openxmlformats.org/officeDocument/2006/relationships/hyperlink" Target="#Notes!A1"/><Relationship Id="rId13" Type="http://schemas.openxmlformats.org/officeDocument/2006/relationships/hyperlink" Target="#Revenue!C16"/><Relationship Id="rId18" Type="http://schemas.openxmlformats.org/officeDocument/2006/relationships/hyperlink" Target="#Expenditures!C8"/><Relationship Id="rId26" Type="http://schemas.openxmlformats.org/officeDocument/2006/relationships/hyperlink" Target="#'Cash &amp; Investments'!C57"/><Relationship Id="rId3" Type="http://schemas.openxmlformats.org/officeDocument/2006/relationships/hyperlink" Target="#'Budget Summary'!A1"/><Relationship Id="rId21" Type="http://schemas.openxmlformats.org/officeDocument/2006/relationships/hyperlink" Target="#Expenditures!C62"/><Relationship Id="rId7" Type="http://schemas.openxmlformats.org/officeDocument/2006/relationships/hyperlink" Target="#'Additional Details'!A1"/><Relationship Id="rId12" Type="http://schemas.openxmlformats.org/officeDocument/2006/relationships/hyperlink" Target="#Revenue!C9"/><Relationship Id="rId17" Type="http://schemas.openxmlformats.org/officeDocument/2006/relationships/hyperlink" Target="#Revenue!C39"/><Relationship Id="rId25" Type="http://schemas.openxmlformats.org/officeDocument/2006/relationships/hyperlink" Target="#'Cash &amp; Investments'!C41"/><Relationship Id="rId2" Type="http://schemas.openxmlformats.org/officeDocument/2006/relationships/hyperlink" Target="#'Instructions (Please Read)'!A1"/><Relationship Id="rId16" Type="http://schemas.openxmlformats.org/officeDocument/2006/relationships/hyperlink" Target="#Revenue!C32"/><Relationship Id="rId20" Type="http://schemas.openxmlformats.org/officeDocument/2006/relationships/hyperlink" Target="#Expenditures!B130"/><Relationship Id="rId1" Type="http://schemas.openxmlformats.org/officeDocument/2006/relationships/image" Target="../media/image2.png"/><Relationship Id="rId6" Type="http://schemas.openxmlformats.org/officeDocument/2006/relationships/hyperlink" Target="#'Cash &amp; Investments'!A1"/><Relationship Id="rId11" Type="http://schemas.openxmlformats.org/officeDocument/2006/relationships/hyperlink" Target="#'Budget Summary'!B35"/><Relationship Id="rId24" Type="http://schemas.openxmlformats.org/officeDocument/2006/relationships/hyperlink" Target="#'Cash &amp; Investments'!C25"/><Relationship Id="rId5" Type="http://schemas.openxmlformats.org/officeDocument/2006/relationships/hyperlink" Target="#Expenditures!A1"/><Relationship Id="rId15" Type="http://schemas.openxmlformats.org/officeDocument/2006/relationships/hyperlink" Target="#Revenue!C27"/><Relationship Id="rId23" Type="http://schemas.openxmlformats.org/officeDocument/2006/relationships/hyperlink" Target="#'Cash &amp; Investments'!C8"/><Relationship Id="rId10" Type="http://schemas.openxmlformats.org/officeDocument/2006/relationships/hyperlink" Target="#'Budget Summary'!B11:K11"/><Relationship Id="rId19" Type="http://schemas.openxmlformats.org/officeDocument/2006/relationships/hyperlink" Target="#Expenditures!C23"/><Relationship Id="rId4" Type="http://schemas.openxmlformats.org/officeDocument/2006/relationships/hyperlink" Target="#Revenue!A1"/><Relationship Id="rId9" Type="http://schemas.openxmlformats.org/officeDocument/2006/relationships/hyperlink" Target="#'Budget Summary'!B3"/><Relationship Id="rId14" Type="http://schemas.openxmlformats.org/officeDocument/2006/relationships/hyperlink" Target="#Revenue!C22"/><Relationship Id="rId22" Type="http://schemas.openxmlformats.org/officeDocument/2006/relationships/hyperlink" Target="#Expenditures!C107"/></Relationships>
</file>

<file path=xl/drawings/_rels/drawing3.xml.rels><?xml version="1.0" encoding="UTF-8" standalone="yes"?>
<Relationships xmlns="http://schemas.openxmlformats.org/package/2006/relationships"><Relationship Id="rId8" Type="http://schemas.openxmlformats.org/officeDocument/2006/relationships/hyperlink" Target="#Notes!A1"/><Relationship Id="rId13" Type="http://schemas.openxmlformats.org/officeDocument/2006/relationships/hyperlink" Target="#Revenue!C32"/><Relationship Id="rId3" Type="http://schemas.openxmlformats.org/officeDocument/2006/relationships/hyperlink" Target="#'Instructions (Please Read)'!A1"/><Relationship Id="rId7" Type="http://schemas.openxmlformats.org/officeDocument/2006/relationships/hyperlink" Target="#'Cash &amp; Investments'!A1"/><Relationship Id="rId12" Type="http://schemas.openxmlformats.org/officeDocument/2006/relationships/hyperlink" Target="#Revenue!C27"/><Relationship Id="rId2" Type="http://schemas.openxmlformats.org/officeDocument/2006/relationships/image" Target="../media/image3.png"/><Relationship Id="rId1" Type="http://schemas.openxmlformats.org/officeDocument/2006/relationships/hyperlink" Target="#'Additional Details'!A1"/><Relationship Id="rId6" Type="http://schemas.openxmlformats.org/officeDocument/2006/relationships/hyperlink" Target="#Expenditures!A1"/><Relationship Id="rId11" Type="http://schemas.openxmlformats.org/officeDocument/2006/relationships/hyperlink" Target="#Revenue!C22"/><Relationship Id="rId5" Type="http://schemas.openxmlformats.org/officeDocument/2006/relationships/hyperlink" Target="#Revenue!A1"/><Relationship Id="rId10" Type="http://schemas.openxmlformats.org/officeDocument/2006/relationships/hyperlink" Target="#Revenue!C16"/><Relationship Id="rId4" Type="http://schemas.openxmlformats.org/officeDocument/2006/relationships/hyperlink" Target="#'Budget Summary'!A1"/><Relationship Id="rId9" Type="http://schemas.openxmlformats.org/officeDocument/2006/relationships/hyperlink" Target="#Revenue!C9"/><Relationship Id="rId14" Type="http://schemas.openxmlformats.org/officeDocument/2006/relationships/hyperlink" Target="#Revenue!C39"/></Relationships>
</file>

<file path=xl/drawings/_rels/drawing4.xml.rels><?xml version="1.0" encoding="UTF-8" standalone="yes"?>
<Relationships xmlns="http://schemas.openxmlformats.org/package/2006/relationships"><Relationship Id="rId8" Type="http://schemas.openxmlformats.org/officeDocument/2006/relationships/hyperlink" Target="#Expenditures!A1"/><Relationship Id="rId13" Type="http://schemas.openxmlformats.org/officeDocument/2006/relationships/hyperlink" Target="#Expenditures!B130"/><Relationship Id="rId3" Type="http://schemas.openxmlformats.org/officeDocument/2006/relationships/hyperlink" Target="#'Operations Budget'!B9"/><Relationship Id="rId7" Type="http://schemas.openxmlformats.org/officeDocument/2006/relationships/hyperlink" Target="#Revenue!A1"/><Relationship Id="rId12" Type="http://schemas.openxmlformats.org/officeDocument/2006/relationships/hyperlink" Target="#Expenditures!C23"/><Relationship Id="rId2" Type="http://schemas.openxmlformats.org/officeDocument/2006/relationships/hyperlink" Target="#Expenditures!C24"/><Relationship Id="rId1" Type="http://schemas.openxmlformats.org/officeDocument/2006/relationships/hyperlink" Target="#'Additional Details'!A1"/><Relationship Id="rId6" Type="http://schemas.openxmlformats.org/officeDocument/2006/relationships/hyperlink" Target="#'Budget Summary'!A1"/><Relationship Id="rId11" Type="http://schemas.openxmlformats.org/officeDocument/2006/relationships/hyperlink" Target="#Expenditures!C8"/><Relationship Id="rId5" Type="http://schemas.openxmlformats.org/officeDocument/2006/relationships/hyperlink" Target="#'Instructions (Please Read)'!A1"/><Relationship Id="rId15" Type="http://schemas.openxmlformats.org/officeDocument/2006/relationships/hyperlink" Target="#Expenditures!C107"/><Relationship Id="rId10" Type="http://schemas.openxmlformats.org/officeDocument/2006/relationships/hyperlink" Target="#Notes!A1"/><Relationship Id="rId4" Type="http://schemas.openxmlformats.org/officeDocument/2006/relationships/image" Target="../media/image4.png"/><Relationship Id="rId9" Type="http://schemas.openxmlformats.org/officeDocument/2006/relationships/hyperlink" Target="#'Cash &amp; Investments'!A1"/><Relationship Id="rId14" Type="http://schemas.openxmlformats.org/officeDocument/2006/relationships/hyperlink" Target="#Expenditures!C62"/></Relationships>
</file>

<file path=xl/drawings/_rels/drawing5.xml.rels><?xml version="1.0" encoding="UTF-8" standalone="yes"?>
<Relationships xmlns="http://schemas.openxmlformats.org/package/2006/relationships"><Relationship Id="rId8" Type="http://schemas.openxmlformats.org/officeDocument/2006/relationships/hyperlink" Target="#'Cash &amp; Investments'!C8"/><Relationship Id="rId13" Type="http://schemas.openxmlformats.org/officeDocument/2006/relationships/image" Target="../media/image6.png"/><Relationship Id="rId3" Type="http://schemas.openxmlformats.org/officeDocument/2006/relationships/hyperlink" Target="#'Budget Summary'!A1"/><Relationship Id="rId7" Type="http://schemas.openxmlformats.org/officeDocument/2006/relationships/hyperlink" Target="#Notes!A1"/><Relationship Id="rId12" Type="http://schemas.openxmlformats.org/officeDocument/2006/relationships/image" Target="../media/image5.png"/><Relationship Id="rId2" Type="http://schemas.openxmlformats.org/officeDocument/2006/relationships/hyperlink" Target="#'Instructions (Please Read)'!A1"/><Relationship Id="rId1" Type="http://schemas.openxmlformats.org/officeDocument/2006/relationships/hyperlink" Target="#'Additional Details'!A1"/><Relationship Id="rId6" Type="http://schemas.openxmlformats.org/officeDocument/2006/relationships/hyperlink" Target="#'Cash &amp; Investments'!A1"/><Relationship Id="rId11" Type="http://schemas.openxmlformats.org/officeDocument/2006/relationships/hyperlink" Target="#'Cash &amp; Investments'!C57"/><Relationship Id="rId5" Type="http://schemas.openxmlformats.org/officeDocument/2006/relationships/hyperlink" Target="#Expenditures!A1"/><Relationship Id="rId10" Type="http://schemas.openxmlformats.org/officeDocument/2006/relationships/hyperlink" Target="#'Cash &amp; Investments'!C41"/><Relationship Id="rId4" Type="http://schemas.openxmlformats.org/officeDocument/2006/relationships/hyperlink" Target="#Revenue!A1"/><Relationship Id="rId9" Type="http://schemas.openxmlformats.org/officeDocument/2006/relationships/hyperlink" Target="#'Cash &amp; Investments'!C25"/></Relationships>
</file>

<file path=xl/drawings/_rels/drawing6.xml.rels><?xml version="1.0" encoding="UTF-8" standalone="yes"?>
<Relationships xmlns="http://schemas.openxmlformats.org/package/2006/relationships"><Relationship Id="rId3" Type="http://schemas.openxmlformats.org/officeDocument/2006/relationships/hyperlink" Target="#Revenue!A1"/><Relationship Id="rId7" Type="http://schemas.openxmlformats.org/officeDocument/2006/relationships/hyperlink" Target="#Notes!A1"/><Relationship Id="rId2" Type="http://schemas.openxmlformats.org/officeDocument/2006/relationships/hyperlink" Target="#'Budget Summary'!A1"/><Relationship Id="rId1" Type="http://schemas.openxmlformats.org/officeDocument/2006/relationships/hyperlink" Target="#'Instructions (Please Read)'!A1"/><Relationship Id="rId6" Type="http://schemas.openxmlformats.org/officeDocument/2006/relationships/hyperlink" Target="#'Additional Details'!A1"/><Relationship Id="rId5" Type="http://schemas.openxmlformats.org/officeDocument/2006/relationships/hyperlink" Target="#'Cash &amp; Investments'!A1"/><Relationship Id="rId4" Type="http://schemas.openxmlformats.org/officeDocument/2006/relationships/hyperlink" Target="#Expenditures!A1"/></Relationships>
</file>

<file path=xl/drawings/_rels/drawing7.xml.rels><?xml version="1.0" encoding="UTF-8" standalone="yes"?>
<Relationships xmlns="http://schemas.openxmlformats.org/package/2006/relationships"><Relationship Id="rId3" Type="http://schemas.openxmlformats.org/officeDocument/2006/relationships/hyperlink" Target="#Revenue!A1"/><Relationship Id="rId7" Type="http://schemas.openxmlformats.org/officeDocument/2006/relationships/hyperlink" Target="#Notes!A1"/><Relationship Id="rId2" Type="http://schemas.openxmlformats.org/officeDocument/2006/relationships/hyperlink" Target="#'Budget Summary'!A1"/><Relationship Id="rId1" Type="http://schemas.openxmlformats.org/officeDocument/2006/relationships/hyperlink" Target="#'Instructions (Please Read)'!A1"/><Relationship Id="rId6" Type="http://schemas.openxmlformats.org/officeDocument/2006/relationships/hyperlink" Target="#'Additional Details'!A1"/><Relationship Id="rId5" Type="http://schemas.openxmlformats.org/officeDocument/2006/relationships/hyperlink" Target="#'Cash &amp; Investments'!A1"/><Relationship Id="rId4" Type="http://schemas.openxmlformats.org/officeDocument/2006/relationships/hyperlink" Target="#Expenditures!A1"/></Relationships>
</file>

<file path=xl/drawings/drawing1.xml><?xml version="1.0" encoding="utf-8"?>
<xdr:wsDr xmlns:xdr="http://schemas.openxmlformats.org/drawingml/2006/spreadsheetDrawing" xmlns:a="http://schemas.openxmlformats.org/drawingml/2006/main">
  <xdr:twoCellAnchor>
    <xdr:from>
      <xdr:col>1</xdr:col>
      <xdr:colOff>123825</xdr:colOff>
      <xdr:row>1</xdr:row>
      <xdr:rowOff>180974</xdr:rowOff>
    </xdr:from>
    <xdr:to>
      <xdr:col>12</xdr:col>
      <xdr:colOff>342900</xdr:colOff>
      <xdr:row>5</xdr:row>
      <xdr:rowOff>142875</xdr:rowOff>
    </xdr:to>
    <xdr:sp macro="" textlink="">
      <xdr:nvSpPr>
        <xdr:cNvPr id="5" name="TextBox 4"/>
        <xdr:cNvSpPr txBox="1"/>
      </xdr:nvSpPr>
      <xdr:spPr>
        <a:xfrm>
          <a:off x="247650" y="800099"/>
          <a:ext cx="6477000" cy="685801"/>
        </a:xfrm>
        <a:prstGeom prst="rect">
          <a:avLst/>
        </a:prstGeom>
        <a:ln w="12700"/>
      </xdr:spPr>
      <xdr:style>
        <a:lnRef idx="1">
          <a:schemeClr val="accent2"/>
        </a:lnRef>
        <a:fillRef idx="2">
          <a:schemeClr val="accent2"/>
        </a:fillRef>
        <a:effectRef idx="1">
          <a:schemeClr val="accent2"/>
        </a:effectRef>
        <a:fontRef idx="minor">
          <a:schemeClr val="dk1"/>
        </a:fontRef>
      </xdr:style>
      <xdr:txBody>
        <a:bodyPr vertOverflow="clip" horzOverflow="clip" wrap="square" lIns="182880" rIns="182880" rtlCol="0" anchor="ctr"/>
        <a:lstStyle/>
        <a:p>
          <a:pPr lvl="1" algn="l"/>
          <a:r>
            <a:rPr lang="en-US" sz="1400" b="1">
              <a:solidFill>
                <a:sysClr val="windowText" lastClr="000000"/>
              </a:solidFill>
            </a:rPr>
            <a:t>Select if you are preparing</a:t>
          </a:r>
          <a:r>
            <a:rPr lang="en-US" sz="1400" b="1" baseline="0">
              <a:solidFill>
                <a:sysClr val="windowText" lastClr="000000"/>
              </a:solidFill>
            </a:rPr>
            <a:t> a</a:t>
          </a:r>
        </a:p>
        <a:p>
          <a:pPr lvl="1" algn="l"/>
          <a:r>
            <a:rPr lang="en-US" sz="1400" b="1">
              <a:solidFill>
                <a:sysClr val="windowText" lastClr="000000"/>
              </a:solidFill>
            </a:rPr>
            <a:t>Proposed, Final, or Amended Budget</a:t>
          </a:r>
        </a:p>
      </xdr:txBody>
    </xdr:sp>
    <xdr:clientData fPrintsWithSheet="0"/>
  </xdr:twoCellAnchor>
  <xdr:twoCellAnchor editAs="absolute">
    <xdr:from>
      <xdr:col>7</xdr:col>
      <xdr:colOff>190500</xdr:colOff>
      <xdr:row>2</xdr:row>
      <xdr:rowOff>95250</xdr:rowOff>
    </xdr:from>
    <xdr:to>
      <xdr:col>10</xdr:col>
      <xdr:colOff>276225</xdr:colOff>
      <xdr:row>4</xdr:row>
      <xdr:rowOff>123825</xdr:rowOff>
    </xdr:to>
    <xdr:sp macro="" textlink="">
      <xdr:nvSpPr>
        <xdr:cNvPr id="9" name="Rectangle 8"/>
        <xdr:cNvSpPr/>
      </xdr:nvSpPr>
      <xdr:spPr>
        <a:xfrm>
          <a:off x="3971925" y="952500"/>
          <a:ext cx="1914525" cy="3524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fPrintsWithSheet="0"/>
  </xdr:twoCellAnchor>
  <xdr:twoCellAnchor editAs="absolute">
    <xdr:from>
      <xdr:col>13</xdr:col>
      <xdr:colOff>314322</xdr:colOff>
      <xdr:row>3</xdr:row>
      <xdr:rowOff>47625</xdr:rowOff>
    </xdr:from>
    <xdr:to>
      <xdr:col>22</xdr:col>
      <xdr:colOff>24526</xdr:colOff>
      <xdr:row>18</xdr:row>
      <xdr:rowOff>171450</xdr:rowOff>
    </xdr:to>
    <xdr:grpSp>
      <xdr:nvGrpSpPr>
        <xdr:cNvPr id="2" name="Group 1"/>
        <xdr:cNvGrpSpPr/>
      </xdr:nvGrpSpPr>
      <xdr:grpSpPr>
        <a:xfrm>
          <a:off x="7753347" y="1066800"/>
          <a:ext cx="2196229" cy="3486150"/>
          <a:chOff x="7848598" y="923925"/>
          <a:chExt cx="1943100" cy="3308386"/>
        </a:xfrm>
      </xdr:grpSpPr>
      <xdr:sp macro="" textlink="">
        <xdr:nvSpPr>
          <xdr:cNvPr id="13" name="Rectangle 12"/>
          <xdr:cNvSpPr/>
        </xdr:nvSpPr>
        <xdr:spPr>
          <a:xfrm>
            <a:off x="7848598" y="923925"/>
            <a:ext cx="1943100" cy="33083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6" name="TextBox 5">
            <a:hlinkClick xmlns:r="http://schemas.openxmlformats.org/officeDocument/2006/relationships" r:id="rId1"/>
          </xdr:cNvPr>
          <xdr:cNvSpPr txBox="1"/>
        </xdr:nvSpPr>
        <xdr:spPr>
          <a:xfrm>
            <a:off x="7950870" y="1333500"/>
            <a:ext cx="1583167"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0" name="TextBox 9">
            <a:hlinkClick xmlns:r="http://schemas.openxmlformats.org/officeDocument/2006/relationships" r:id="rId2"/>
          </xdr:cNvPr>
          <xdr:cNvSpPr txBox="1"/>
        </xdr:nvSpPr>
        <xdr:spPr>
          <a:xfrm>
            <a:off x="7959297" y="2466300"/>
            <a:ext cx="1583167"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11" name="TextBox 10">
            <a:hlinkClick xmlns:r="http://schemas.openxmlformats.org/officeDocument/2006/relationships" r:id="rId3"/>
          </xdr:cNvPr>
          <xdr:cNvSpPr txBox="1"/>
        </xdr:nvSpPr>
        <xdr:spPr>
          <a:xfrm>
            <a:off x="7959297" y="2761576"/>
            <a:ext cx="1583167"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12" name="TextBox 11">
            <a:hlinkClick xmlns:r="http://schemas.openxmlformats.org/officeDocument/2006/relationships" r:id="rId4"/>
          </xdr:cNvPr>
          <xdr:cNvSpPr txBox="1"/>
        </xdr:nvSpPr>
        <xdr:spPr>
          <a:xfrm>
            <a:off x="7959297" y="3047325"/>
            <a:ext cx="1583167"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5" name="TextBox 14">
            <a:hlinkClick xmlns:r="http://schemas.openxmlformats.org/officeDocument/2006/relationships" r:id="rId5"/>
          </xdr:cNvPr>
          <xdr:cNvSpPr txBox="1"/>
        </xdr:nvSpPr>
        <xdr:spPr>
          <a:xfrm>
            <a:off x="7959297" y="3342601"/>
            <a:ext cx="1583167"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6" name="TextBox 15">
            <a:hlinkClick xmlns:r="http://schemas.openxmlformats.org/officeDocument/2006/relationships" r:id="rId6"/>
          </xdr:cNvPr>
          <xdr:cNvSpPr txBox="1"/>
        </xdr:nvSpPr>
        <xdr:spPr>
          <a:xfrm>
            <a:off x="7959297" y="3637875"/>
            <a:ext cx="1583167"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7" name="TextBox 16">
            <a:hlinkClick xmlns:r="http://schemas.openxmlformats.org/officeDocument/2006/relationships" r:id="rId7"/>
          </xdr:cNvPr>
          <xdr:cNvSpPr txBox="1"/>
        </xdr:nvSpPr>
        <xdr:spPr>
          <a:xfrm>
            <a:off x="7959297" y="3933150"/>
            <a:ext cx="1583167"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21" name="TextBox 20"/>
          <xdr:cNvSpPr txBox="1"/>
        </xdr:nvSpPr>
        <xdr:spPr>
          <a:xfrm>
            <a:off x="7895086" y="962025"/>
            <a:ext cx="1850129"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BUDGET</a:t>
            </a:r>
            <a:r>
              <a:rPr lang="en-US" sz="1100" b="1" baseline="0"/>
              <a:t> FORM </a:t>
            </a:r>
            <a:r>
              <a:rPr lang="en-US" sz="1100" b="1"/>
              <a:t>CONTENTS</a:t>
            </a:r>
          </a:p>
        </xdr:txBody>
      </xdr:sp>
      <xdr:sp macro="" textlink="">
        <xdr:nvSpPr>
          <xdr:cNvPr id="14" name="TextBox 13">
            <a:hlinkClick xmlns:r="http://schemas.openxmlformats.org/officeDocument/2006/relationships" r:id="rId8"/>
          </xdr:cNvPr>
          <xdr:cNvSpPr txBox="1"/>
        </xdr:nvSpPr>
        <xdr:spPr>
          <a:xfrm>
            <a:off x="8112794" y="1619250"/>
            <a:ext cx="1641258" cy="228600"/>
          </a:xfrm>
          <a:prstGeom prst="rect">
            <a:avLst/>
          </a:prstGeom>
          <a:solidFill>
            <a:schemeClr val="bg1">
              <a:lumMod val="9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8" name="TextBox 17">
            <a:hlinkClick xmlns:r="http://schemas.openxmlformats.org/officeDocument/2006/relationships" r:id="rId9"/>
          </xdr:cNvPr>
          <xdr:cNvSpPr txBox="1"/>
        </xdr:nvSpPr>
        <xdr:spPr>
          <a:xfrm>
            <a:off x="8112794" y="1886921"/>
            <a:ext cx="1641258" cy="228600"/>
          </a:xfrm>
          <a:prstGeom prst="rect">
            <a:avLst/>
          </a:prstGeom>
          <a:solidFill>
            <a:schemeClr val="bg1">
              <a:lumMod val="9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The Budget Process</a:t>
            </a:r>
          </a:p>
        </xdr:txBody>
      </xdr:sp>
    </xdr:grpSp>
    <xdr:clientData fPrintsWithSheet="0"/>
  </xdr:twoCellAnchor>
  <xdr:twoCellAnchor editAs="absolute">
    <xdr:from>
      <xdr:col>22</xdr:col>
      <xdr:colOff>257175</xdr:colOff>
      <xdr:row>12</xdr:row>
      <xdr:rowOff>57148</xdr:rowOff>
    </xdr:from>
    <xdr:to>
      <xdr:col>24</xdr:col>
      <xdr:colOff>28575</xdr:colOff>
      <xdr:row>13</xdr:row>
      <xdr:rowOff>142874</xdr:rowOff>
    </xdr:to>
    <xdr:sp macro="" textlink="">
      <xdr:nvSpPr>
        <xdr:cNvPr id="20" name="TextBox 19"/>
        <xdr:cNvSpPr txBox="1"/>
      </xdr:nvSpPr>
      <xdr:spPr>
        <a:xfrm>
          <a:off x="10182225" y="2657473"/>
          <a:ext cx="990600"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2"/>
              </a:solidFill>
            </a:rPr>
            <a:t>Click here to get started</a:t>
          </a:r>
        </a:p>
      </xdr:txBody>
    </xdr:sp>
    <xdr:clientData fPrintsWithSheet="0"/>
  </xdr:twoCellAnchor>
  <xdr:twoCellAnchor editAs="absolute">
    <xdr:from>
      <xdr:col>16</xdr:col>
      <xdr:colOff>390525</xdr:colOff>
      <xdr:row>12</xdr:row>
      <xdr:rowOff>208492</xdr:rowOff>
    </xdr:from>
    <xdr:to>
      <xdr:col>22</xdr:col>
      <xdr:colOff>314325</xdr:colOff>
      <xdr:row>12</xdr:row>
      <xdr:rowOff>266700</xdr:rowOff>
    </xdr:to>
    <xdr:sp macro="" textlink="">
      <xdr:nvSpPr>
        <xdr:cNvPr id="22" name="Freeform 21"/>
        <xdr:cNvSpPr/>
      </xdr:nvSpPr>
      <xdr:spPr>
        <a:xfrm>
          <a:off x="9705975" y="2808817"/>
          <a:ext cx="533400" cy="58208"/>
        </a:xfrm>
        <a:custGeom>
          <a:avLst/>
          <a:gdLst>
            <a:gd name="connsiteX0" fmla="*/ 533400 w 533400"/>
            <a:gd name="connsiteY0" fmla="*/ 1058 h 77258"/>
            <a:gd name="connsiteX1" fmla="*/ 228600 w 533400"/>
            <a:gd name="connsiteY1" fmla="*/ 10583 h 77258"/>
            <a:gd name="connsiteX2" fmla="*/ 0 w 533400"/>
            <a:gd name="connsiteY2" fmla="*/ 77258 h 77258"/>
          </a:gdLst>
          <a:ahLst/>
          <a:cxnLst>
            <a:cxn ang="0">
              <a:pos x="connsiteX0" y="connsiteY0"/>
            </a:cxn>
            <a:cxn ang="0">
              <a:pos x="connsiteX1" y="connsiteY1"/>
            </a:cxn>
            <a:cxn ang="0">
              <a:pos x="connsiteX2" y="connsiteY2"/>
            </a:cxn>
          </a:cxnLst>
          <a:rect l="l" t="t" r="r" b="b"/>
          <a:pathLst>
            <a:path w="533400" h="77258">
              <a:moveTo>
                <a:pt x="533400" y="1058"/>
              </a:moveTo>
              <a:cubicBezTo>
                <a:pt x="425450" y="-530"/>
                <a:pt x="317500" y="-2117"/>
                <a:pt x="228600" y="10583"/>
              </a:cubicBezTo>
              <a:cubicBezTo>
                <a:pt x="139700" y="23283"/>
                <a:pt x="69850" y="50270"/>
                <a:pt x="0" y="77258"/>
              </a:cubicBezTo>
            </a:path>
          </a:pathLst>
        </a:custGeom>
        <a:ln>
          <a:headEnd type="none" w="med" len="med"/>
          <a:tailEnd type="arrow" w="med" len="med"/>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fPrintsWithSheet="0"/>
  </xdr:twoCellAnchor>
  <xdr:twoCellAnchor editAs="absolute">
    <xdr:from>
      <xdr:col>22</xdr:col>
      <xdr:colOff>371475</xdr:colOff>
      <xdr:row>15</xdr:row>
      <xdr:rowOff>304800</xdr:rowOff>
    </xdr:from>
    <xdr:to>
      <xdr:col>23</xdr:col>
      <xdr:colOff>170360</xdr:colOff>
      <xdr:row>19</xdr:row>
      <xdr:rowOff>28575</xdr:rowOff>
    </xdr:to>
    <xdr:sp macro="" textlink="">
      <xdr:nvSpPr>
        <xdr:cNvPr id="19" name="Freeform 18"/>
        <xdr:cNvSpPr/>
      </xdr:nvSpPr>
      <xdr:spPr>
        <a:xfrm rot="16200000" flipV="1">
          <a:off x="10034043" y="3996282"/>
          <a:ext cx="933450" cy="408485"/>
        </a:xfrm>
        <a:custGeom>
          <a:avLst/>
          <a:gdLst>
            <a:gd name="connsiteX0" fmla="*/ 533400 w 533400"/>
            <a:gd name="connsiteY0" fmla="*/ 1058 h 77258"/>
            <a:gd name="connsiteX1" fmla="*/ 228600 w 533400"/>
            <a:gd name="connsiteY1" fmla="*/ 10583 h 77258"/>
            <a:gd name="connsiteX2" fmla="*/ 0 w 533400"/>
            <a:gd name="connsiteY2" fmla="*/ 77258 h 77258"/>
          </a:gdLst>
          <a:ahLst/>
          <a:cxnLst>
            <a:cxn ang="0">
              <a:pos x="connsiteX0" y="connsiteY0"/>
            </a:cxn>
            <a:cxn ang="0">
              <a:pos x="connsiteX1" y="connsiteY1"/>
            </a:cxn>
            <a:cxn ang="0">
              <a:pos x="connsiteX2" y="connsiteY2"/>
            </a:cxn>
          </a:cxnLst>
          <a:rect l="l" t="t" r="r" b="b"/>
          <a:pathLst>
            <a:path w="533400" h="77258">
              <a:moveTo>
                <a:pt x="533400" y="1058"/>
              </a:moveTo>
              <a:cubicBezTo>
                <a:pt x="425450" y="-530"/>
                <a:pt x="317500" y="-2117"/>
                <a:pt x="228600" y="10583"/>
              </a:cubicBezTo>
              <a:cubicBezTo>
                <a:pt x="139700" y="23283"/>
                <a:pt x="69850" y="50270"/>
                <a:pt x="0" y="77258"/>
              </a:cubicBezTo>
            </a:path>
          </a:pathLst>
        </a:custGeom>
        <a:ln>
          <a:headEnd type="none" w="med" len="med"/>
          <a:tailEnd type="arrow" w="med" len="med"/>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fPrintsWithSheet="0"/>
  </xdr:twoCellAnchor>
  <xdr:twoCellAnchor editAs="absolute">
    <xdr:from>
      <xdr:col>22</xdr:col>
      <xdr:colOff>257174</xdr:colOff>
      <xdr:row>13</xdr:row>
      <xdr:rowOff>161925</xdr:rowOff>
    </xdr:from>
    <xdr:to>
      <xdr:col>24</xdr:col>
      <xdr:colOff>361949</xdr:colOff>
      <xdr:row>15</xdr:row>
      <xdr:rowOff>285749</xdr:rowOff>
    </xdr:to>
    <xdr:sp macro="" textlink="">
      <xdr:nvSpPr>
        <xdr:cNvPr id="23" name="TextBox 22"/>
        <xdr:cNvSpPr txBox="1"/>
      </xdr:nvSpPr>
      <xdr:spPr>
        <a:xfrm>
          <a:off x="10182224" y="3114675"/>
          <a:ext cx="1323975" cy="60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2"/>
              </a:solidFill>
            </a:rPr>
            <a:t>Or,</a:t>
          </a:r>
          <a:r>
            <a:rPr lang="en-US" sz="1100" b="1" baseline="0">
              <a:solidFill>
                <a:schemeClr val="accent2"/>
              </a:solidFill>
            </a:rPr>
            <a:t> click on the tabs at the bottom to navigate</a:t>
          </a:r>
          <a:endParaRPr lang="en-US" sz="1100" b="1">
            <a:solidFill>
              <a:schemeClr val="accent2"/>
            </a:solidFill>
          </a:endParaRPr>
        </a:p>
      </xdr:txBody>
    </xdr:sp>
    <xdr:clientData fPrintsWithSheet="0"/>
  </xdr:twoCellAnchor>
  <xdr:twoCellAnchor editAs="absolute">
    <xdr:from>
      <xdr:col>22</xdr:col>
      <xdr:colOff>114300</xdr:colOff>
      <xdr:row>0</xdr:row>
      <xdr:rowOff>457200</xdr:rowOff>
    </xdr:from>
    <xdr:to>
      <xdr:col>23</xdr:col>
      <xdr:colOff>352425</xdr:colOff>
      <xdr:row>5</xdr:row>
      <xdr:rowOff>152400</xdr:rowOff>
    </xdr:to>
    <xdr:sp macro="" textlink="">
      <xdr:nvSpPr>
        <xdr:cNvPr id="8" name="TextBox 7" hidden="1"/>
        <xdr:cNvSpPr txBox="1"/>
      </xdr:nvSpPr>
      <xdr:spPr>
        <a:xfrm>
          <a:off x="10039350" y="457200"/>
          <a:ext cx="847725" cy="1038225"/>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lIns="45720" rIns="45720" rtlCol="0" anchor="t"/>
        <a:lstStyle/>
        <a:p>
          <a:pPr algn="l"/>
          <a:r>
            <a:rPr lang="en-US" sz="1100" b="1"/>
            <a:t>Wrong year?</a:t>
          </a:r>
        </a:p>
        <a:p>
          <a:pPr algn="l"/>
          <a:r>
            <a:rPr lang="en-US" sz="1100" b="1">
              <a:sym typeface="Wingdings"/>
            </a:rPr>
            <a:t>   </a:t>
          </a:r>
          <a:r>
            <a:rPr lang="en-US" sz="1100" b="1"/>
            <a:t>Click</a:t>
          </a:r>
          <a:r>
            <a:rPr lang="en-US" sz="1100" b="1" baseline="0"/>
            <a:t> here to </a:t>
          </a:r>
        </a:p>
        <a:p>
          <a:pPr algn="l"/>
          <a:r>
            <a:rPr lang="en-US" sz="1100" b="1" baseline="0"/>
            <a:t>change the </a:t>
          </a:r>
        </a:p>
        <a:p>
          <a:pPr algn="l"/>
          <a:r>
            <a:rPr lang="en-US" sz="1100" b="1" baseline="0"/>
            <a:t>year.</a:t>
          </a:r>
          <a:endParaRPr lang="en-US" sz="1100" b="1"/>
        </a:p>
      </xdr:txBody>
    </xdr:sp>
    <xdr:clientData fPrintsWithSheet="0"/>
  </xdr:twoCellAnchor>
  <xdr:twoCellAnchor editAs="absolute">
    <xdr:from>
      <xdr:col>13</xdr:col>
      <xdr:colOff>609597</xdr:colOff>
      <xdr:row>10</xdr:row>
      <xdr:rowOff>114300</xdr:rowOff>
    </xdr:from>
    <xdr:to>
      <xdr:col>16</xdr:col>
      <xdr:colOff>590550</xdr:colOff>
      <xdr:row>12</xdr:row>
      <xdr:rowOff>31333</xdr:rowOff>
    </xdr:to>
    <xdr:sp macro="" textlink="">
      <xdr:nvSpPr>
        <xdr:cNvPr id="24" name="TextBox 23" descr="New Line Numbers in comparison to the Line Numbers from last year's budget form.">
          <a:hlinkClick xmlns:r="http://schemas.openxmlformats.org/officeDocument/2006/relationships" r:id="rId10"/>
        </xdr:cNvPr>
        <xdr:cNvSpPr txBox="1"/>
      </xdr:nvSpPr>
      <xdr:spPr>
        <a:xfrm>
          <a:off x="8048622" y="2381250"/>
          <a:ext cx="1857378" cy="240883"/>
        </a:xfrm>
        <a:prstGeom prst="rect">
          <a:avLst/>
        </a:prstGeom>
        <a:solidFill>
          <a:schemeClr val="bg1">
            <a:lumMod val="9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Line Number </a:t>
          </a:r>
          <a:r>
            <a:rPr lang="en-US" sz="1100" b="1" baseline="0"/>
            <a:t>Reference</a:t>
          </a:r>
          <a:endParaRPr lang="en-US" sz="1100" b="1"/>
        </a:p>
      </xdr:txBody>
    </xdr:sp>
    <xdr:clientData/>
  </xdr:twoCellAnchor>
  <xdr:twoCellAnchor>
    <xdr:from>
      <xdr:col>12</xdr:col>
      <xdr:colOff>0</xdr:colOff>
      <xdr:row>245</xdr:row>
      <xdr:rowOff>0</xdr:rowOff>
    </xdr:from>
    <xdr:to>
      <xdr:col>14</xdr:col>
      <xdr:colOff>570207</xdr:colOff>
      <xdr:row>246</xdr:row>
      <xdr:rowOff>78958</xdr:rowOff>
    </xdr:to>
    <xdr:sp macro="" textlink="">
      <xdr:nvSpPr>
        <xdr:cNvPr id="25" name="TextBox 24">
          <a:hlinkClick xmlns:r="http://schemas.openxmlformats.org/officeDocument/2006/relationships" r:id="rId1"/>
        </xdr:cNvPr>
        <xdr:cNvSpPr txBox="1"/>
      </xdr:nvSpPr>
      <xdr:spPr>
        <a:xfrm>
          <a:off x="6829425" y="50492025"/>
          <a:ext cx="1789407" cy="240883"/>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US" sz="1100" b="1"/>
            <a:t>Go to top</a:t>
          </a:r>
          <a:r>
            <a:rPr lang="en-US" sz="1100" b="1" baseline="0"/>
            <a:t> </a:t>
          </a:r>
          <a:r>
            <a:rPr lang="en-US" sz="1100" b="1" baseline="0">
              <a:latin typeface="Arial"/>
              <a:cs typeface="Arial"/>
            </a:rPr>
            <a:t>▲</a:t>
          </a:r>
          <a:endParaRPr lang="en-US" sz="1100" b="1"/>
        </a:p>
      </xdr:txBody>
    </xdr:sp>
    <xdr:clientData/>
  </xdr:twoCellAnchor>
  <xdr:twoCellAnchor editAs="oneCell">
    <xdr:from>
      <xdr:col>22</xdr:col>
      <xdr:colOff>381000</xdr:colOff>
      <xdr:row>0</xdr:row>
      <xdr:rowOff>104774</xdr:rowOff>
    </xdr:from>
    <xdr:to>
      <xdr:col>26</xdr:col>
      <xdr:colOff>457200</xdr:colOff>
      <xdr:row>8</xdr:row>
      <xdr:rowOff>142875</xdr:rowOff>
    </xdr:to>
    <xdr:grpSp>
      <xdr:nvGrpSpPr>
        <xdr:cNvPr id="7" name="Group 6"/>
        <xdr:cNvGrpSpPr/>
      </xdr:nvGrpSpPr>
      <xdr:grpSpPr>
        <a:xfrm>
          <a:off x="10306050" y="104774"/>
          <a:ext cx="2514600" cy="1981201"/>
          <a:chOff x="10972800" y="104774"/>
          <a:chExt cx="2514600" cy="1981201"/>
        </a:xfrm>
      </xdr:grpSpPr>
      <xdr:sp macro="" textlink="">
        <xdr:nvSpPr>
          <xdr:cNvPr id="4" name="TextBox 3">
            <a:hlinkClick xmlns:r="http://schemas.openxmlformats.org/officeDocument/2006/relationships" r:id="rId11"/>
          </xdr:cNvPr>
          <xdr:cNvSpPr txBox="1"/>
        </xdr:nvSpPr>
        <xdr:spPr>
          <a:xfrm>
            <a:off x="10972800" y="104774"/>
            <a:ext cx="2514600" cy="1981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A complete</a:t>
            </a:r>
            <a:r>
              <a:rPr lang="en-US" sz="1100" b="0" baseline="0"/>
              <a:t> </a:t>
            </a:r>
            <a:r>
              <a:rPr lang="en-US" sz="1100" b="0"/>
              <a:t>walk-though </a:t>
            </a:r>
          </a:p>
          <a:p>
            <a:pPr algn="ctr"/>
            <a:r>
              <a:rPr lang="en-US" sz="1100" b="0"/>
              <a:t>is available on Youtube at </a:t>
            </a:r>
          </a:p>
          <a:p>
            <a:pPr algn="ctr"/>
            <a:r>
              <a:rPr lang="en-US" sz="1100" b="0"/>
              <a:t>https://youtu.be/s_IxdRhMSIo</a:t>
            </a:r>
          </a:p>
        </xdr:txBody>
      </xdr:sp>
      <xdr:pic>
        <xdr:nvPicPr>
          <xdr:cNvPr id="3" name="Picture 2">
            <a:hlinkClick xmlns:r="http://schemas.openxmlformats.org/officeDocument/2006/relationships" r:id="rId11"/>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1020425" y="733425"/>
            <a:ext cx="2400300" cy="1264444"/>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7</xdr:col>
          <xdr:colOff>295275</xdr:colOff>
          <xdr:row>2</xdr:row>
          <xdr:rowOff>180975</xdr:rowOff>
        </xdr:from>
        <xdr:to>
          <xdr:col>10</xdr:col>
          <xdr:colOff>276225</xdr:colOff>
          <xdr:row>4</xdr:row>
          <xdr:rowOff>95250</xdr:rowOff>
        </xdr:to>
        <xdr:sp macro="" textlink="">
          <xdr:nvSpPr>
            <xdr:cNvPr id="5121" name="DropDown1" hidden="1">
              <a:extLst>
                <a:ext uri="{63B3BB69-23CF-44E3-9099-C40C66FF867C}">
                  <a14:compatExt spid="_x0000_s5121"/>
                </a:ext>
              </a:extLst>
            </xdr:cNvPr>
            <xdr:cNvSpPr/>
          </xdr:nvSpPr>
          <xdr:spPr>
            <a:xfrm>
              <a:off x="0" y="0"/>
              <a:ext cx="0" cy="0"/>
            </a:xfrm>
            <a:prstGeom prst="rect">
              <a:avLst/>
            </a:prstGeom>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190500</xdr:colOff>
      <xdr:row>1</xdr:row>
      <xdr:rowOff>390525</xdr:rowOff>
    </xdr:from>
    <xdr:to>
      <xdr:col>15</xdr:col>
      <xdr:colOff>66675</xdr:colOff>
      <xdr:row>5</xdr:row>
      <xdr:rowOff>9526</xdr:rowOff>
    </xdr:to>
    <xdr:sp macro="[0]!PDF_generation" textlink="">
      <xdr:nvSpPr>
        <xdr:cNvPr id="2" name="Bevel 1"/>
        <xdr:cNvSpPr/>
      </xdr:nvSpPr>
      <xdr:spPr>
        <a:xfrm>
          <a:off x="7858125" y="552450"/>
          <a:ext cx="2238375" cy="676276"/>
        </a:xfrm>
        <a:prstGeom prst="bevel">
          <a:avLst>
            <a:gd name="adj" fmla="val 9457"/>
          </a:avLst>
        </a:prstGeom>
        <a:solidFill>
          <a:srgbClr val="FF0000"/>
        </a:solidFill>
        <a:ln w="3175">
          <a:noFill/>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200" b="1">
              <a:latin typeface="Arial" panose="020B0604020202020204" pitchFamily="34" charset="0"/>
              <a:cs typeface="Arial" panose="020B0604020202020204" pitchFamily="34" charset="0"/>
            </a:rPr>
            <a:t>  </a:t>
          </a:r>
          <a:r>
            <a:rPr lang="en-US" sz="1000" b="1">
              <a:latin typeface="Arial" panose="020B0604020202020204" pitchFamily="34" charset="0"/>
              <a:cs typeface="Arial" panose="020B0604020202020204" pitchFamily="34" charset="0"/>
            </a:rPr>
            <a:t>Click to Convert to PDF</a:t>
          </a:r>
        </a:p>
      </xdr:txBody>
    </xdr:sp>
    <xdr:clientData/>
  </xdr:twoCellAnchor>
  <xdr:twoCellAnchor editAs="oneCell">
    <xdr:from>
      <xdr:col>13</xdr:col>
      <xdr:colOff>600076</xdr:colOff>
      <xdr:row>2</xdr:row>
      <xdr:rowOff>76200</xdr:rowOff>
    </xdr:from>
    <xdr:to>
      <xdr:col>14</xdr:col>
      <xdr:colOff>406827</xdr:colOff>
      <xdr:row>4</xdr:row>
      <xdr:rowOff>57150</xdr:rowOff>
    </xdr:to>
    <xdr:pic macro="[0]!PDF_generation">
      <xdr:nvPicPr>
        <xdr:cNvPr id="5" name="Picture 4" descr="http://upload.wikimedia.org/wikipedia/commons/9/9b/Adobe_PDF_icon.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2126" y="647700"/>
          <a:ext cx="444926" cy="466725"/>
        </a:xfrm>
        <a:prstGeom prst="rect">
          <a:avLst/>
        </a:prstGeom>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76200</xdr:colOff>
      <xdr:row>50</xdr:row>
      <xdr:rowOff>114300</xdr:rowOff>
    </xdr:from>
    <xdr:to>
      <xdr:col>15</xdr:col>
      <xdr:colOff>295275</xdr:colOff>
      <xdr:row>54</xdr:row>
      <xdr:rowOff>91015</xdr:rowOff>
    </xdr:to>
    <xdr:sp macro="" textlink="">
      <xdr:nvSpPr>
        <xdr:cNvPr id="35" name="TextBox 34"/>
        <xdr:cNvSpPr txBox="1"/>
      </xdr:nvSpPr>
      <xdr:spPr>
        <a:xfrm>
          <a:off x="7934325" y="4733925"/>
          <a:ext cx="2581275" cy="586315"/>
        </a:xfrm>
        <a:prstGeom prst="rect">
          <a:avLst/>
        </a:prstGeom>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45720" rIns="4572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a:solidFill>
                <a:schemeClr val="dk1"/>
              </a:solidFill>
              <a:effectLst/>
              <a:latin typeface="Arial" panose="020B0604020202020204" pitchFamily="34" charset="0"/>
              <a:ea typeface="+mn-ea"/>
              <a:cs typeface="Arial" panose="020B0604020202020204" pitchFamily="34" charset="0"/>
              <a:sym typeface="Wingdings"/>
            </a:rPr>
            <a:t></a:t>
          </a:r>
          <a:r>
            <a:rPr lang="en-US" sz="900" b="1" i="0">
              <a:solidFill>
                <a:schemeClr val="dk1"/>
              </a:solidFill>
              <a:effectLst/>
              <a:latin typeface="Arial" panose="020B0604020202020204" pitchFamily="34" charset="0"/>
              <a:ea typeface="+mn-ea"/>
              <a:cs typeface="Arial" panose="020B0604020202020204" pitchFamily="34" charset="0"/>
              <a:sym typeface="Wingdings"/>
            </a:rPr>
            <a:t> </a:t>
          </a:r>
          <a:r>
            <a:rPr lang="en-US" sz="900" b="1" i="0">
              <a:solidFill>
                <a:schemeClr val="dk1"/>
              </a:solidFill>
              <a:effectLst/>
              <a:latin typeface="Arial" panose="020B0604020202020204" pitchFamily="34" charset="0"/>
              <a:ea typeface="+mn-ea"/>
              <a:cs typeface="Arial" panose="020B0604020202020204" pitchFamily="34" charset="0"/>
            </a:rPr>
            <a:t>Double-clicking</a:t>
          </a:r>
          <a:r>
            <a:rPr lang="en-US" sz="900" b="0" i="0" baseline="0">
              <a:solidFill>
                <a:schemeClr val="dk1"/>
              </a:solidFill>
              <a:effectLst/>
              <a:latin typeface="Arial" panose="020B0604020202020204" pitchFamily="34" charset="0"/>
              <a:ea typeface="+mn-ea"/>
              <a:cs typeface="Arial" panose="020B0604020202020204" pitchFamily="34" charset="0"/>
            </a:rPr>
            <a:t> the cell will allow easier editing, formatting, or pasting from Word. </a:t>
          </a:r>
          <a:r>
            <a:rPr lang="en-US" sz="900" b="1" i="0">
              <a:solidFill>
                <a:schemeClr val="dk1"/>
              </a:solidFill>
              <a:effectLst/>
              <a:latin typeface="Arial" panose="020B0604020202020204" pitchFamily="34" charset="0"/>
              <a:ea typeface="+mn-ea"/>
              <a:cs typeface="Arial" panose="020B0604020202020204" pitchFamily="34" charset="0"/>
            </a:rPr>
            <a:t>To start a new line or paragraph press Alt+Enter. </a:t>
          </a:r>
          <a:endParaRPr lang="en-US" sz="900" b="1">
            <a:effectLst/>
            <a:latin typeface="Arial" panose="020B0604020202020204" pitchFamily="34" charset="0"/>
            <a:cs typeface="Arial" panose="020B0604020202020204" pitchFamily="34" charset="0"/>
          </a:endParaRPr>
        </a:p>
        <a:p>
          <a:pPr algn="ctr"/>
          <a:endParaRPr lang="en-US" sz="1050" b="1" u="none"/>
        </a:p>
      </xdr:txBody>
    </xdr:sp>
    <xdr:clientData fPrintsWithSheet="0"/>
  </xdr:twoCellAnchor>
  <xdr:twoCellAnchor editAs="oneCell">
    <xdr:from>
      <xdr:col>12</xdr:col>
      <xdr:colOff>200025</xdr:colOff>
      <xdr:row>33</xdr:row>
      <xdr:rowOff>19050</xdr:rowOff>
    </xdr:from>
    <xdr:to>
      <xdr:col>15</xdr:col>
      <xdr:colOff>114300</xdr:colOff>
      <xdr:row>49</xdr:row>
      <xdr:rowOff>142875</xdr:rowOff>
    </xdr:to>
    <xdr:sp macro="" textlink="">
      <xdr:nvSpPr>
        <xdr:cNvPr id="36" name="TextBox 35"/>
        <xdr:cNvSpPr txBox="1"/>
      </xdr:nvSpPr>
      <xdr:spPr>
        <a:xfrm>
          <a:off x="8058150" y="2047875"/>
          <a:ext cx="2276475" cy="25622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b="0" i="0">
              <a:solidFill>
                <a:schemeClr val="dk1"/>
              </a:solidFill>
              <a:effectLst/>
              <a:latin typeface="+mn-lt"/>
              <a:ea typeface="+mn-ea"/>
              <a:cs typeface="+mn-cs"/>
            </a:rPr>
            <a:t>Each proposed and adopted budget shall be accompanied by a </a:t>
          </a:r>
          <a:r>
            <a:rPr lang="en-US" sz="1050" b="1" i="0">
              <a:solidFill>
                <a:schemeClr val="dk1"/>
              </a:solidFill>
              <a:effectLst/>
              <a:latin typeface="+mn-lt"/>
              <a:ea typeface="+mn-ea"/>
              <a:cs typeface="+mn-cs"/>
            </a:rPr>
            <a:t>budget message </a:t>
          </a:r>
          <a:r>
            <a:rPr lang="en-US" sz="1050" b="0" i="0">
              <a:solidFill>
                <a:schemeClr val="dk1"/>
              </a:solidFill>
              <a:effectLst/>
              <a:latin typeface="+mn-lt"/>
              <a:ea typeface="+mn-ea"/>
              <a:cs typeface="+mn-cs"/>
            </a:rPr>
            <a:t>in explanation of the budget. The budget message shall contain an outline of the proposed financial policies for the budget year and describe in connection therewith the important features of the budgetary plan. It shall also state the reasons for changes from the previous year in appropriation and revenue items and explain any major changes in financial policy . </a:t>
          </a:r>
        </a:p>
        <a:p>
          <a:endParaRPr lang="en-US" sz="800" b="0" i="0">
            <a:solidFill>
              <a:schemeClr val="dk1"/>
            </a:solidFill>
            <a:effectLst/>
            <a:latin typeface="+mn-lt"/>
            <a:ea typeface="+mn-ea"/>
            <a:cs typeface="+mn-cs"/>
          </a:endParaRPr>
        </a:p>
        <a:p>
          <a:r>
            <a:rPr lang="en-US" sz="800" b="0" i="0">
              <a:solidFill>
                <a:schemeClr val="dk1"/>
              </a:solidFill>
              <a:effectLst/>
              <a:latin typeface="+mn-lt"/>
              <a:ea typeface="+mn-ea"/>
              <a:cs typeface="+mn-cs"/>
            </a:rPr>
            <a:t>[W.S. 16-4-104(d)]</a:t>
          </a:r>
        </a:p>
      </xdr:txBody>
    </xdr:sp>
    <xdr:clientData fPrintsWithSheet="0"/>
  </xdr:twoCellAnchor>
  <xdr:twoCellAnchor>
    <xdr:from>
      <xdr:col>8</xdr:col>
      <xdr:colOff>200025</xdr:colOff>
      <xdr:row>93</xdr:row>
      <xdr:rowOff>1</xdr:rowOff>
    </xdr:from>
    <xdr:to>
      <xdr:col>15</xdr:col>
      <xdr:colOff>152400</xdr:colOff>
      <xdr:row>93</xdr:row>
      <xdr:rowOff>257176</xdr:rowOff>
    </xdr:to>
    <xdr:sp macro="" textlink="">
      <xdr:nvSpPr>
        <xdr:cNvPr id="10" name="TextBox 9"/>
        <xdr:cNvSpPr txBox="1"/>
      </xdr:nvSpPr>
      <xdr:spPr>
        <a:xfrm>
          <a:off x="5629275" y="11020426"/>
          <a:ext cx="4743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800" b="1">
              <a:solidFill>
                <a:srgbClr val="FFFF00"/>
              </a:solidFill>
              <a:latin typeface="Calibri"/>
            </a:rPr>
            <a:t>— </a:t>
          </a:r>
          <a:r>
            <a:rPr lang="en-US" sz="1800" b="1">
              <a:solidFill>
                <a:srgbClr val="FFFF00"/>
              </a:solidFill>
              <a:latin typeface="+mn-lt"/>
            </a:rPr>
            <a:t>DO</a:t>
          </a:r>
          <a:r>
            <a:rPr lang="en-US" sz="1800" b="1" baseline="0">
              <a:solidFill>
                <a:srgbClr val="FFFF00"/>
              </a:solidFill>
              <a:latin typeface="+mn-lt"/>
            </a:rPr>
            <a:t> NOT ENTER DATA BELOW</a:t>
          </a:r>
          <a:endParaRPr lang="en-US" sz="1800" b="1" baseline="0">
            <a:solidFill>
              <a:srgbClr val="FFFF00"/>
            </a:solidFill>
          </a:endParaRPr>
        </a:p>
      </xdr:txBody>
    </xdr:sp>
    <xdr:clientData fPrintsWithSheet="0"/>
  </xdr:twoCellAnchor>
  <xdr:twoCellAnchor editAs="absolute">
    <xdr:from>
      <xdr:col>0</xdr:col>
      <xdr:colOff>47626</xdr:colOff>
      <xdr:row>0</xdr:row>
      <xdr:rowOff>57149</xdr:rowOff>
    </xdr:from>
    <xdr:to>
      <xdr:col>4</xdr:col>
      <xdr:colOff>571502</xdr:colOff>
      <xdr:row>1</xdr:row>
      <xdr:rowOff>285749</xdr:rowOff>
    </xdr:to>
    <xdr:sp macro="" textlink="N5">
      <xdr:nvSpPr>
        <xdr:cNvPr id="9" name="TextBox 8"/>
        <xdr:cNvSpPr txBox="1"/>
      </xdr:nvSpPr>
      <xdr:spPr>
        <a:xfrm>
          <a:off x="47626" y="57149"/>
          <a:ext cx="3190876" cy="390525"/>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309D9E7F-2702-48C9-AE6D-44CE6CBAB1E2}" type="TxLink">
            <a:rPr lang="en-US" sz="1100" b="1" i="0" u="none" strike="noStrike">
              <a:solidFill>
                <a:schemeClr val="dk1"/>
              </a:solidFill>
              <a:latin typeface="+mn-lt"/>
              <a:ea typeface="+mn-ea"/>
              <a:cs typeface="+mn-cs"/>
            </a:rPr>
            <a:pPr marL="0" indent="0" algn="ctr"/>
            <a:t>Fill in the yellow boxes below. (15/15 done)</a:t>
          </a:fld>
          <a:endParaRPr lang="en-US" sz="1100" b="1">
            <a:solidFill>
              <a:schemeClr val="dk1"/>
            </a:solidFill>
            <a:latin typeface="+mn-lt"/>
            <a:ea typeface="+mn-ea"/>
            <a:cs typeface="+mn-cs"/>
          </a:endParaRPr>
        </a:p>
      </xdr:txBody>
    </xdr:sp>
    <xdr:clientData fPrintsWithSheet="0"/>
  </xdr:twoCellAnchor>
  <xdr:twoCellAnchor editAs="oneCell">
    <xdr:from>
      <xdr:col>16</xdr:col>
      <xdr:colOff>19050</xdr:colOff>
      <xdr:row>5</xdr:row>
      <xdr:rowOff>104774</xdr:rowOff>
    </xdr:from>
    <xdr:to>
      <xdr:col>19</xdr:col>
      <xdr:colOff>193463</xdr:colOff>
      <xdr:row>51</xdr:row>
      <xdr:rowOff>104775</xdr:rowOff>
    </xdr:to>
    <xdr:grpSp>
      <xdr:nvGrpSpPr>
        <xdr:cNvPr id="4" name="Group 3"/>
        <xdr:cNvGrpSpPr/>
      </xdr:nvGrpSpPr>
      <xdr:grpSpPr>
        <a:xfrm>
          <a:off x="10877550" y="1323974"/>
          <a:ext cx="2088938" cy="3552826"/>
          <a:chOff x="10725150" y="466724"/>
          <a:chExt cx="2088938" cy="3552826"/>
        </a:xfrm>
      </xdr:grpSpPr>
      <xdr:sp macro="" textlink="">
        <xdr:nvSpPr>
          <xdr:cNvPr id="133" name="Rectangle 132"/>
          <xdr:cNvSpPr/>
        </xdr:nvSpPr>
        <xdr:spPr>
          <a:xfrm>
            <a:off x="10725150" y="552451"/>
            <a:ext cx="1943100" cy="3467099"/>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34" name="TextBox 133">
            <a:hlinkClick xmlns:r="http://schemas.openxmlformats.org/officeDocument/2006/relationships" r:id="rId2"/>
          </xdr:cNvPr>
          <xdr:cNvSpPr txBox="1"/>
        </xdr:nvSpPr>
        <xdr:spPr>
          <a:xfrm>
            <a:off x="10827419" y="971550"/>
            <a:ext cx="1719969"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35" name="TextBox 134">
            <a:hlinkClick xmlns:r="http://schemas.openxmlformats.org/officeDocument/2006/relationships" r:id="rId3"/>
          </xdr:cNvPr>
          <xdr:cNvSpPr txBox="1"/>
        </xdr:nvSpPr>
        <xdr:spPr>
          <a:xfrm>
            <a:off x="10827419" y="1247775"/>
            <a:ext cx="1719969"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136" name="TextBox 135">
            <a:hlinkClick xmlns:r="http://schemas.openxmlformats.org/officeDocument/2006/relationships" r:id="rId4"/>
          </xdr:cNvPr>
          <xdr:cNvSpPr txBox="1"/>
        </xdr:nvSpPr>
        <xdr:spPr>
          <a:xfrm>
            <a:off x="10855994" y="2505075"/>
            <a:ext cx="1719969"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137" name="TextBox 136">
            <a:hlinkClick xmlns:r="http://schemas.openxmlformats.org/officeDocument/2006/relationships" r:id="rId5"/>
          </xdr:cNvPr>
          <xdr:cNvSpPr txBox="1"/>
        </xdr:nvSpPr>
        <xdr:spPr>
          <a:xfrm>
            <a:off x="10855994" y="2790825"/>
            <a:ext cx="1719969"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38" name="TextBox 137">
            <a:hlinkClick xmlns:r="http://schemas.openxmlformats.org/officeDocument/2006/relationships" r:id="rId6"/>
          </xdr:cNvPr>
          <xdr:cNvSpPr txBox="1"/>
        </xdr:nvSpPr>
        <xdr:spPr>
          <a:xfrm>
            <a:off x="10855994" y="3086100"/>
            <a:ext cx="1719969"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39" name="TextBox 138">
            <a:hlinkClick xmlns:r="http://schemas.openxmlformats.org/officeDocument/2006/relationships" r:id="rId7"/>
          </xdr:cNvPr>
          <xdr:cNvSpPr txBox="1"/>
        </xdr:nvSpPr>
        <xdr:spPr>
          <a:xfrm>
            <a:off x="10855994" y="3381375"/>
            <a:ext cx="1719969"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40" name="TextBox 139">
            <a:hlinkClick xmlns:r="http://schemas.openxmlformats.org/officeDocument/2006/relationships" r:id="rId8"/>
          </xdr:cNvPr>
          <xdr:cNvSpPr txBox="1"/>
        </xdr:nvSpPr>
        <xdr:spPr>
          <a:xfrm>
            <a:off x="10855994" y="3676650"/>
            <a:ext cx="1719969"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41" name="TextBox 140"/>
          <xdr:cNvSpPr txBox="1"/>
        </xdr:nvSpPr>
        <xdr:spPr>
          <a:xfrm>
            <a:off x="10771636" y="466724"/>
            <a:ext cx="1850129" cy="45720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indent="0" algn="ctr"/>
            <a:r>
              <a:rPr lang="en-US" sz="1100" b="1">
                <a:solidFill>
                  <a:schemeClr val="dk1"/>
                </a:solidFill>
                <a:latin typeface="+mn-lt"/>
                <a:ea typeface="+mn-ea"/>
                <a:cs typeface="+mn-cs"/>
              </a:rPr>
              <a:t>To enter budget data go to the following sections:</a:t>
            </a:r>
          </a:p>
        </xdr:txBody>
      </xdr:sp>
      <xdr:sp macro="" textlink="">
        <xdr:nvSpPr>
          <xdr:cNvPr id="24" name="TextBox 23">
            <a:hlinkClick xmlns:r="http://schemas.openxmlformats.org/officeDocument/2006/relationships" r:id="rId9"/>
          </xdr:cNvPr>
          <xdr:cNvSpPr txBox="1"/>
        </xdr:nvSpPr>
        <xdr:spPr>
          <a:xfrm>
            <a:off x="11094119" y="1562100"/>
            <a:ext cx="1719969"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District Information</a:t>
            </a:r>
          </a:p>
        </xdr:txBody>
      </xdr:sp>
      <xdr:sp macro="" textlink="">
        <xdr:nvSpPr>
          <xdr:cNvPr id="25" name="TextBox 24">
            <a:hlinkClick xmlns:r="http://schemas.openxmlformats.org/officeDocument/2006/relationships" r:id="rId10"/>
          </xdr:cNvPr>
          <xdr:cNvSpPr txBox="1"/>
        </xdr:nvSpPr>
        <xdr:spPr>
          <a:xfrm>
            <a:off x="11094119" y="1876425"/>
            <a:ext cx="1719969"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Message</a:t>
            </a:r>
          </a:p>
        </xdr:txBody>
      </xdr:sp>
      <xdr:sp macro="" textlink="">
        <xdr:nvSpPr>
          <xdr:cNvPr id="26" name="TextBox 25">
            <a:hlinkClick xmlns:r="http://schemas.openxmlformats.org/officeDocument/2006/relationships" r:id="rId11"/>
          </xdr:cNvPr>
          <xdr:cNvSpPr txBox="1"/>
        </xdr:nvSpPr>
        <xdr:spPr>
          <a:xfrm>
            <a:off x="11094119" y="2181225"/>
            <a:ext cx="1719969"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grpSp>
    <xdr:clientData fPrintsWithSheet="0"/>
  </xdr:twoCellAnchor>
  <xdr:twoCellAnchor>
    <xdr:from>
      <xdr:col>16</xdr:col>
      <xdr:colOff>9526</xdr:colOff>
      <xdr:row>0</xdr:row>
      <xdr:rowOff>85725</xdr:rowOff>
    </xdr:from>
    <xdr:to>
      <xdr:col>19</xdr:col>
      <xdr:colOff>47625</xdr:colOff>
      <xdr:row>4</xdr:row>
      <xdr:rowOff>76201</xdr:rowOff>
    </xdr:to>
    <xdr:sp macro="" textlink="">
      <xdr:nvSpPr>
        <xdr:cNvPr id="27" name="TextBox 26"/>
        <xdr:cNvSpPr txBox="1"/>
      </xdr:nvSpPr>
      <xdr:spPr>
        <a:xfrm>
          <a:off x="10677526" y="85725"/>
          <a:ext cx="1952624" cy="1047751"/>
        </a:xfrm>
        <a:prstGeom prst="rect">
          <a:avLst/>
        </a:prstGeom>
        <a:ln w="12700"/>
      </xdr:spPr>
      <xdr:style>
        <a:lnRef idx="1">
          <a:schemeClr val="accent2"/>
        </a:lnRef>
        <a:fillRef idx="2">
          <a:schemeClr val="accent2"/>
        </a:fillRef>
        <a:effectRef idx="1">
          <a:schemeClr val="accent2"/>
        </a:effectRef>
        <a:fontRef idx="minor">
          <a:schemeClr val="dk1"/>
        </a:fontRef>
      </xdr:style>
      <xdr:txBody>
        <a:bodyPr vertOverflow="clip" horzOverflow="clip" wrap="square" lIns="91440" rIns="91440" rtlCol="0" anchor="t"/>
        <a:lstStyle/>
        <a:p>
          <a:pPr lvl="0" algn="ctr"/>
          <a:r>
            <a:rPr lang="en-US" sz="1000" b="1">
              <a:solidFill>
                <a:sysClr val="windowText" lastClr="000000"/>
              </a:solidFill>
            </a:rPr>
            <a:t>Select if you are preparing</a:t>
          </a:r>
          <a:r>
            <a:rPr lang="en-US" sz="1000" b="1" baseline="0">
              <a:solidFill>
                <a:sysClr val="windowText" lastClr="000000"/>
              </a:solidFill>
            </a:rPr>
            <a:t> a</a:t>
          </a:r>
        </a:p>
        <a:p>
          <a:pPr lvl="0" algn="ctr"/>
          <a:r>
            <a:rPr lang="en-US" sz="1000" b="1">
              <a:solidFill>
                <a:sysClr val="windowText" lastClr="000000"/>
              </a:solidFill>
            </a:rPr>
            <a:t>Proposed, Final, or </a:t>
          </a:r>
        </a:p>
        <a:p>
          <a:pPr lvl="0" algn="ctr"/>
          <a:r>
            <a:rPr lang="en-US" sz="1000" b="1">
              <a:solidFill>
                <a:sysClr val="windowText" lastClr="000000"/>
              </a:solidFill>
            </a:rPr>
            <a:t>Amended Budget</a:t>
          </a:r>
        </a:p>
      </xdr:txBody>
    </xdr:sp>
    <xdr:clientData fPrintsWithSheet="0"/>
  </xdr:twoCellAnchor>
  <xdr:twoCellAnchor>
    <xdr:from>
      <xdr:col>12</xdr:col>
      <xdr:colOff>1114424</xdr:colOff>
      <xdr:row>107</xdr:row>
      <xdr:rowOff>38100</xdr:rowOff>
    </xdr:from>
    <xdr:to>
      <xdr:col>16</xdr:col>
      <xdr:colOff>123824</xdr:colOff>
      <xdr:row>153</xdr:row>
      <xdr:rowOff>0</xdr:rowOff>
    </xdr:to>
    <xdr:sp macro="" textlink="">
      <xdr:nvSpPr>
        <xdr:cNvPr id="44" name="Rectangle 43"/>
        <xdr:cNvSpPr/>
      </xdr:nvSpPr>
      <xdr:spPr>
        <a:xfrm>
          <a:off x="8782049" y="8172450"/>
          <a:ext cx="2009775" cy="8010525"/>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90237</xdr:colOff>
      <xdr:row>109</xdr:row>
      <xdr:rowOff>32099</xdr:rowOff>
    </xdr:from>
    <xdr:to>
      <xdr:col>15</xdr:col>
      <xdr:colOff>360082</xdr:colOff>
      <xdr:row>110</xdr:row>
      <xdr:rowOff>99907</xdr:rowOff>
    </xdr:to>
    <xdr:sp macro="" textlink="">
      <xdr:nvSpPr>
        <xdr:cNvPr id="47" name="TextBox 46">
          <a:hlinkClick xmlns:r="http://schemas.openxmlformats.org/officeDocument/2006/relationships" r:id="rId4"/>
        </xdr:cNvPr>
        <xdr:cNvSpPr txBox="1"/>
      </xdr:nvSpPr>
      <xdr:spPr>
        <a:xfrm>
          <a:off x="8872287" y="8633174"/>
          <a:ext cx="1517620" cy="229733"/>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clientData/>
  </xdr:twoCellAnchor>
  <xdr:twoCellAnchor>
    <xdr:from>
      <xdr:col>13</xdr:col>
      <xdr:colOff>41017</xdr:colOff>
      <xdr:row>106</xdr:row>
      <xdr:rowOff>123824</xdr:rowOff>
    </xdr:from>
    <xdr:to>
      <xdr:col>16</xdr:col>
      <xdr:colOff>85725</xdr:colOff>
      <xdr:row>108</xdr:row>
      <xdr:rowOff>253943</xdr:rowOff>
    </xdr:to>
    <xdr:sp macro="" textlink="">
      <xdr:nvSpPr>
        <xdr:cNvPr id="52" name="TextBox 51"/>
        <xdr:cNvSpPr txBox="1"/>
      </xdr:nvSpPr>
      <xdr:spPr>
        <a:xfrm>
          <a:off x="8823067" y="8105774"/>
          <a:ext cx="1930658" cy="43491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solidFill>
                <a:srgbClr val="FF0000"/>
              </a:solidFill>
            </a:rPr>
            <a:t>To enter budget data go to the following sections:</a:t>
          </a:r>
        </a:p>
      </xdr:txBody>
    </xdr:sp>
    <xdr:clientData/>
  </xdr:twoCellAnchor>
  <xdr:twoCellAnchor>
    <xdr:from>
      <xdr:col>13</xdr:col>
      <xdr:colOff>233112</xdr:colOff>
      <xdr:row>111</xdr:row>
      <xdr:rowOff>2643</xdr:rowOff>
    </xdr:from>
    <xdr:to>
      <xdr:col>15</xdr:col>
      <xdr:colOff>622300</xdr:colOff>
      <xdr:row>112</xdr:row>
      <xdr:rowOff>79976</xdr:rowOff>
    </xdr:to>
    <xdr:sp macro="" textlink="">
      <xdr:nvSpPr>
        <xdr:cNvPr id="53" name="TextBox 52">
          <a:hlinkClick xmlns:r="http://schemas.openxmlformats.org/officeDocument/2006/relationships" r:id="rId12"/>
        </xdr:cNvPr>
        <xdr:cNvSpPr txBox="1"/>
      </xdr:nvSpPr>
      <xdr:spPr>
        <a:xfrm>
          <a:off x="9021512" y="8968843"/>
          <a:ext cx="1640138" cy="229733"/>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Property Tax</a:t>
          </a:r>
        </a:p>
      </xdr:txBody>
    </xdr:sp>
    <xdr:clientData/>
  </xdr:twoCellAnchor>
  <xdr:twoCellAnchor>
    <xdr:from>
      <xdr:col>13</xdr:col>
      <xdr:colOff>233112</xdr:colOff>
      <xdr:row>112</xdr:row>
      <xdr:rowOff>135111</xdr:rowOff>
    </xdr:from>
    <xdr:to>
      <xdr:col>15</xdr:col>
      <xdr:colOff>622300</xdr:colOff>
      <xdr:row>114</xdr:row>
      <xdr:rowOff>60044</xdr:rowOff>
    </xdr:to>
    <xdr:sp macro="" textlink="">
      <xdr:nvSpPr>
        <xdr:cNvPr id="54" name="TextBox 53">
          <a:hlinkClick xmlns:r="http://schemas.openxmlformats.org/officeDocument/2006/relationships" r:id="rId13"/>
        </xdr:cNvPr>
        <xdr:cNvSpPr txBox="1"/>
      </xdr:nvSpPr>
      <xdr:spPr>
        <a:xfrm>
          <a:off x="9021512" y="9253711"/>
          <a:ext cx="1640138" cy="229733"/>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Government  Revenue</a:t>
          </a:r>
        </a:p>
      </xdr:txBody>
    </xdr:sp>
    <xdr:clientData/>
  </xdr:twoCellAnchor>
  <xdr:twoCellAnchor>
    <xdr:from>
      <xdr:col>13</xdr:col>
      <xdr:colOff>233112</xdr:colOff>
      <xdr:row>114</xdr:row>
      <xdr:rowOff>115180</xdr:rowOff>
    </xdr:from>
    <xdr:to>
      <xdr:col>15</xdr:col>
      <xdr:colOff>622300</xdr:colOff>
      <xdr:row>116</xdr:row>
      <xdr:rowOff>30588</xdr:rowOff>
    </xdr:to>
    <xdr:sp macro="" textlink="">
      <xdr:nvSpPr>
        <xdr:cNvPr id="55" name="TextBox 54">
          <a:hlinkClick xmlns:r="http://schemas.openxmlformats.org/officeDocument/2006/relationships" r:id="rId14"/>
        </xdr:cNvPr>
        <xdr:cNvSpPr txBox="1"/>
      </xdr:nvSpPr>
      <xdr:spPr>
        <a:xfrm>
          <a:off x="9021512" y="9538580"/>
          <a:ext cx="1640138" cy="232908"/>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Operating Revenues</a:t>
          </a:r>
        </a:p>
      </xdr:txBody>
    </xdr:sp>
    <xdr:clientData/>
  </xdr:twoCellAnchor>
  <xdr:twoCellAnchor>
    <xdr:from>
      <xdr:col>13</xdr:col>
      <xdr:colOff>233112</xdr:colOff>
      <xdr:row>116</xdr:row>
      <xdr:rowOff>85725</xdr:rowOff>
    </xdr:from>
    <xdr:to>
      <xdr:col>15</xdr:col>
      <xdr:colOff>622300</xdr:colOff>
      <xdr:row>117</xdr:row>
      <xdr:rowOff>153533</xdr:rowOff>
    </xdr:to>
    <xdr:sp macro="" textlink="">
      <xdr:nvSpPr>
        <xdr:cNvPr id="56" name="TextBox 55">
          <a:hlinkClick xmlns:r="http://schemas.openxmlformats.org/officeDocument/2006/relationships" r:id="rId15"/>
        </xdr:cNvPr>
        <xdr:cNvSpPr txBox="1"/>
      </xdr:nvSpPr>
      <xdr:spPr>
        <a:xfrm>
          <a:off x="9021512" y="9826625"/>
          <a:ext cx="1640138" cy="232908"/>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Grants</a:t>
          </a:r>
        </a:p>
      </xdr:txBody>
    </xdr:sp>
    <xdr:clientData/>
  </xdr:twoCellAnchor>
  <xdr:twoCellAnchor>
    <xdr:from>
      <xdr:col>13</xdr:col>
      <xdr:colOff>242637</xdr:colOff>
      <xdr:row>118</xdr:row>
      <xdr:rowOff>46744</xdr:rowOff>
    </xdr:from>
    <xdr:to>
      <xdr:col>15</xdr:col>
      <xdr:colOff>631825</xdr:colOff>
      <xdr:row>119</xdr:row>
      <xdr:rowOff>124077</xdr:rowOff>
    </xdr:to>
    <xdr:sp macro="" textlink="">
      <xdr:nvSpPr>
        <xdr:cNvPr id="57" name="TextBox 56">
          <a:hlinkClick xmlns:r="http://schemas.openxmlformats.org/officeDocument/2006/relationships" r:id="rId16"/>
        </xdr:cNvPr>
        <xdr:cNvSpPr txBox="1"/>
      </xdr:nvSpPr>
      <xdr:spPr>
        <a:xfrm>
          <a:off x="9031037" y="10117844"/>
          <a:ext cx="1640138" cy="229733"/>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Miscellaneous</a:t>
          </a:r>
        </a:p>
      </xdr:txBody>
    </xdr:sp>
    <xdr:clientData/>
  </xdr:twoCellAnchor>
  <xdr:twoCellAnchor>
    <xdr:from>
      <xdr:col>13</xdr:col>
      <xdr:colOff>242637</xdr:colOff>
      <xdr:row>120</xdr:row>
      <xdr:rowOff>7764</xdr:rowOff>
    </xdr:from>
    <xdr:to>
      <xdr:col>15</xdr:col>
      <xdr:colOff>631825</xdr:colOff>
      <xdr:row>120</xdr:row>
      <xdr:rowOff>237497</xdr:rowOff>
    </xdr:to>
    <xdr:sp macro="" textlink="">
      <xdr:nvSpPr>
        <xdr:cNvPr id="58" name="TextBox 57">
          <a:hlinkClick xmlns:r="http://schemas.openxmlformats.org/officeDocument/2006/relationships" r:id="rId17"/>
        </xdr:cNvPr>
        <xdr:cNvSpPr txBox="1"/>
      </xdr:nvSpPr>
      <xdr:spPr>
        <a:xfrm>
          <a:off x="9031037" y="10402714"/>
          <a:ext cx="1640138" cy="229733"/>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Other Forecasted Rev</a:t>
          </a:r>
        </a:p>
      </xdr:txBody>
    </xdr:sp>
    <xdr:clientData/>
  </xdr:twoCellAnchor>
  <xdr:twoCellAnchor>
    <xdr:from>
      <xdr:col>13</xdr:col>
      <xdr:colOff>90738</xdr:colOff>
      <xdr:row>121</xdr:row>
      <xdr:rowOff>127260</xdr:rowOff>
    </xdr:from>
    <xdr:to>
      <xdr:col>16</xdr:col>
      <xdr:colOff>0</xdr:colOff>
      <xdr:row>133</xdr:row>
      <xdr:rowOff>71531</xdr:rowOff>
    </xdr:to>
    <xdr:grpSp>
      <xdr:nvGrpSpPr>
        <xdr:cNvPr id="59" name="Group 58"/>
        <xdr:cNvGrpSpPr/>
      </xdr:nvGrpSpPr>
      <xdr:grpSpPr>
        <a:xfrm>
          <a:off x="9063288" y="16367385"/>
          <a:ext cx="1795212" cy="2039771"/>
          <a:chOff x="8710863" y="1438275"/>
          <a:chExt cx="1795212" cy="2049624"/>
        </a:xfrm>
      </xdr:grpSpPr>
      <xdr:sp macro="" textlink="">
        <xdr:nvSpPr>
          <xdr:cNvPr id="64" name="TextBox 63">
            <a:hlinkClick xmlns:r="http://schemas.openxmlformats.org/officeDocument/2006/relationships" r:id="rId5"/>
          </xdr:cNvPr>
          <xdr:cNvSpPr txBox="1"/>
        </xdr:nvSpPr>
        <xdr:spPr>
          <a:xfrm>
            <a:off x="8710863" y="1438275"/>
            <a:ext cx="1526051"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69" name="TextBox 68">
            <a:hlinkClick xmlns:r="http://schemas.openxmlformats.org/officeDocument/2006/relationships" r:id="rId18"/>
          </xdr:cNvPr>
          <xdr:cNvSpPr txBox="1"/>
        </xdr:nvSpPr>
        <xdr:spPr>
          <a:xfrm>
            <a:off x="8853738" y="1733550"/>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Capital</a:t>
            </a:r>
            <a:r>
              <a:rPr lang="en-US" sz="1100" b="1" baseline="0"/>
              <a:t> Outlay</a:t>
            </a:r>
            <a:endParaRPr lang="en-US" sz="1100" b="1"/>
          </a:p>
        </xdr:txBody>
      </xdr:sp>
      <xdr:sp macro="" textlink="">
        <xdr:nvSpPr>
          <xdr:cNvPr id="70" name="TextBox 69">
            <a:hlinkClick xmlns:r="http://schemas.openxmlformats.org/officeDocument/2006/relationships" r:id="rId19"/>
          </xdr:cNvPr>
          <xdr:cNvSpPr txBox="1"/>
        </xdr:nvSpPr>
        <xdr:spPr>
          <a:xfrm>
            <a:off x="8853738" y="202882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Administration Budget</a:t>
            </a:r>
          </a:p>
        </xdr:txBody>
      </xdr:sp>
      <xdr:sp macro="" textlink="">
        <xdr:nvSpPr>
          <xdr:cNvPr id="71" name="TextBox 70">
            <a:hlinkClick xmlns:r="http://schemas.openxmlformats.org/officeDocument/2006/relationships" r:id="rId20"/>
          </xdr:cNvPr>
          <xdr:cNvSpPr txBox="1"/>
        </xdr:nvSpPr>
        <xdr:spPr>
          <a:xfrm>
            <a:off x="8872788" y="3249774"/>
            <a:ext cx="1633287" cy="238125"/>
          </a:xfrm>
          <a:prstGeom prst="rect">
            <a:avLst/>
          </a:prstGeom>
          <a:solidFill>
            <a:schemeClr val="accent2">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Debt Service</a:t>
            </a:r>
          </a:p>
        </xdr:txBody>
      </xdr:sp>
      <xdr:sp macro="" textlink="">
        <xdr:nvSpPr>
          <xdr:cNvPr id="72" name="TextBox 71">
            <a:hlinkClick xmlns:r="http://schemas.openxmlformats.org/officeDocument/2006/relationships" r:id="rId21"/>
          </xdr:cNvPr>
          <xdr:cNvSpPr txBox="1"/>
        </xdr:nvSpPr>
        <xdr:spPr>
          <a:xfrm>
            <a:off x="8853738" y="231457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Operations Budget</a:t>
            </a:r>
          </a:p>
        </xdr:txBody>
      </xdr:sp>
      <xdr:sp macro="" textlink="">
        <xdr:nvSpPr>
          <xdr:cNvPr id="73" name="TextBox 72">
            <a:hlinkClick xmlns:r="http://schemas.openxmlformats.org/officeDocument/2006/relationships" r:id="rId22"/>
          </xdr:cNvPr>
          <xdr:cNvSpPr txBox="1"/>
        </xdr:nvSpPr>
        <xdr:spPr>
          <a:xfrm>
            <a:off x="8853738" y="260032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Indirect Costs Budget</a:t>
            </a:r>
          </a:p>
        </xdr:txBody>
      </xdr:sp>
    </xdr:grpSp>
    <xdr:clientData/>
  </xdr:twoCellAnchor>
  <xdr:twoCellAnchor>
    <xdr:from>
      <xdr:col>13</xdr:col>
      <xdr:colOff>90237</xdr:colOff>
      <xdr:row>135</xdr:row>
      <xdr:rowOff>146646</xdr:rowOff>
    </xdr:from>
    <xdr:to>
      <xdr:col>15</xdr:col>
      <xdr:colOff>360082</xdr:colOff>
      <xdr:row>137</xdr:row>
      <xdr:rowOff>46996</xdr:rowOff>
    </xdr:to>
    <xdr:sp macro="" textlink="">
      <xdr:nvSpPr>
        <xdr:cNvPr id="80" name="TextBox 79">
          <a:hlinkClick xmlns:r="http://schemas.openxmlformats.org/officeDocument/2006/relationships" r:id="rId6"/>
        </xdr:cNvPr>
        <xdr:cNvSpPr txBox="1"/>
      </xdr:nvSpPr>
      <xdr:spPr>
        <a:xfrm>
          <a:off x="8872287" y="13376871"/>
          <a:ext cx="1517620" cy="2432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Cash</a:t>
          </a:r>
          <a:r>
            <a:rPr lang="en-US" sz="1100" b="1" baseline="0"/>
            <a:t> &amp; Investments</a:t>
          </a:r>
          <a:endParaRPr lang="en-US" sz="1100" b="1"/>
        </a:p>
      </xdr:txBody>
    </xdr:sp>
    <xdr:clientData/>
  </xdr:twoCellAnchor>
  <xdr:twoCellAnchor>
    <xdr:from>
      <xdr:col>13</xdr:col>
      <xdr:colOff>261686</xdr:colOff>
      <xdr:row>137</xdr:row>
      <xdr:rowOff>112487</xdr:rowOff>
    </xdr:from>
    <xdr:to>
      <xdr:col>15</xdr:col>
      <xdr:colOff>635000</xdr:colOff>
      <xdr:row>139</xdr:row>
      <xdr:rowOff>31887</xdr:rowOff>
    </xdr:to>
    <xdr:sp macro="" textlink="">
      <xdr:nvSpPr>
        <xdr:cNvPr id="84" name="TextBox 83">
          <a:hlinkClick xmlns:r="http://schemas.openxmlformats.org/officeDocument/2006/relationships" r:id="rId23"/>
        </xdr:cNvPr>
        <xdr:cNvSpPr txBox="1"/>
      </xdr:nvSpPr>
      <xdr:spPr>
        <a:xfrm>
          <a:off x="9043736" y="13685612"/>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General Fund</a:t>
          </a:r>
        </a:p>
      </xdr:txBody>
    </xdr:sp>
    <xdr:clientData/>
  </xdr:twoCellAnchor>
  <xdr:twoCellAnchor>
    <xdr:from>
      <xdr:col>13</xdr:col>
      <xdr:colOff>261686</xdr:colOff>
      <xdr:row>139</xdr:row>
      <xdr:rowOff>88022</xdr:rowOff>
    </xdr:from>
    <xdr:to>
      <xdr:col>15</xdr:col>
      <xdr:colOff>635000</xdr:colOff>
      <xdr:row>141</xdr:row>
      <xdr:rowOff>7422</xdr:rowOff>
    </xdr:to>
    <xdr:sp macro="" textlink="">
      <xdr:nvSpPr>
        <xdr:cNvPr id="85" name="TextBox 84">
          <a:hlinkClick xmlns:r="http://schemas.openxmlformats.org/officeDocument/2006/relationships" r:id="rId24"/>
        </xdr:cNvPr>
        <xdr:cNvSpPr txBox="1"/>
      </xdr:nvSpPr>
      <xdr:spPr>
        <a:xfrm>
          <a:off x="9043736" y="13984997"/>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Depreciation</a:t>
          </a:r>
          <a:r>
            <a:rPr lang="en-US" sz="1100" b="1" baseline="0"/>
            <a:t> Reserve</a:t>
          </a:r>
          <a:endParaRPr lang="en-US" sz="1100" b="1"/>
        </a:p>
      </xdr:txBody>
    </xdr:sp>
    <xdr:clientData/>
  </xdr:twoCellAnchor>
  <xdr:twoCellAnchor>
    <xdr:from>
      <xdr:col>13</xdr:col>
      <xdr:colOff>261686</xdr:colOff>
      <xdr:row>141</xdr:row>
      <xdr:rowOff>63556</xdr:rowOff>
    </xdr:from>
    <xdr:to>
      <xdr:col>15</xdr:col>
      <xdr:colOff>635000</xdr:colOff>
      <xdr:row>142</xdr:row>
      <xdr:rowOff>144881</xdr:rowOff>
    </xdr:to>
    <xdr:sp macro="" textlink="">
      <xdr:nvSpPr>
        <xdr:cNvPr id="86" name="TextBox 85">
          <a:hlinkClick xmlns:r="http://schemas.openxmlformats.org/officeDocument/2006/relationships" r:id="rId25"/>
        </xdr:cNvPr>
        <xdr:cNvSpPr txBox="1"/>
      </xdr:nvSpPr>
      <xdr:spPr>
        <a:xfrm>
          <a:off x="9043736" y="14284381"/>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Other</a:t>
          </a:r>
          <a:r>
            <a:rPr lang="en-US" sz="1100" b="1" baseline="0"/>
            <a:t> Reserves</a:t>
          </a:r>
          <a:endParaRPr lang="en-US" sz="1100" b="1"/>
        </a:p>
      </xdr:txBody>
    </xdr:sp>
    <xdr:clientData/>
  </xdr:twoCellAnchor>
  <xdr:twoCellAnchor>
    <xdr:from>
      <xdr:col>13</xdr:col>
      <xdr:colOff>261686</xdr:colOff>
      <xdr:row>143</xdr:row>
      <xdr:rowOff>29566</xdr:rowOff>
    </xdr:from>
    <xdr:to>
      <xdr:col>15</xdr:col>
      <xdr:colOff>635000</xdr:colOff>
      <xdr:row>144</xdr:row>
      <xdr:rowOff>110891</xdr:rowOff>
    </xdr:to>
    <xdr:sp macro="" textlink="">
      <xdr:nvSpPr>
        <xdr:cNvPr id="87" name="TextBox 86">
          <a:hlinkClick xmlns:r="http://schemas.openxmlformats.org/officeDocument/2006/relationships" r:id="rId26"/>
        </xdr:cNvPr>
        <xdr:cNvSpPr txBox="1"/>
      </xdr:nvSpPr>
      <xdr:spPr>
        <a:xfrm>
          <a:off x="9043736" y="14583766"/>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Emergency</a:t>
          </a:r>
          <a:r>
            <a:rPr lang="en-US" sz="1100" b="1" baseline="0"/>
            <a:t> Reserve</a:t>
          </a:r>
          <a:endParaRPr lang="en-US" sz="1100" b="1"/>
        </a:p>
      </xdr:txBody>
    </xdr:sp>
    <xdr:clientData/>
  </xdr:twoCellAnchor>
  <xdr:twoCellAnchor editAs="oneCell">
    <xdr:from>
      <xdr:col>0</xdr:col>
      <xdr:colOff>758204</xdr:colOff>
      <xdr:row>104</xdr:row>
      <xdr:rowOff>132249</xdr:rowOff>
    </xdr:from>
    <xdr:to>
      <xdr:col>12</xdr:col>
      <xdr:colOff>127272</xdr:colOff>
      <xdr:row>113</xdr:row>
      <xdr:rowOff>144919</xdr:rowOff>
    </xdr:to>
    <xdr:sp macro="" textlink="">
      <xdr:nvSpPr>
        <xdr:cNvPr id="49" name="TextBox 48"/>
        <xdr:cNvSpPr txBox="1"/>
      </xdr:nvSpPr>
      <xdr:spPr>
        <a:xfrm rot="19550083">
          <a:off x="758204" y="12028974"/>
          <a:ext cx="7227193" cy="1603345"/>
        </a:xfrm>
        <a:prstGeom prst="rect">
          <a:avLst/>
        </a:prstGeom>
        <a:noFill/>
        <a:ln w="9525" cmpd="sng">
          <a:noFill/>
        </a:ln>
        <a:effectLst>
          <a:outerShdw dir="4680000" algn="ctr" rotWithShape="0">
            <a:srgbClr val="000000">
              <a:alpha val="43137"/>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500" b="1">
              <a:ln w="3175">
                <a:noFill/>
              </a:ln>
              <a:solidFill>
                <a:schemeClr val="bg1">
                  <a:lumMod val="75000"/>
                  <a:alpha val="25000"/>
                </a:schemeClr>
              </a:solidFill>
              <a:effectLst/>
            </a:rPr>
            <a:t>NO INPUT</a:t>
          </a:r>
        </a:p>
      </xdr:txBody>
    </xdr:sp>
    <xdr:clientData fPrintsWithSheet="0"/>
  </xdr:twoCellAnchor>
  <xdr:twoCellAnchor editAs="oneCell">
    <xdr:from>
      <xdr:col>1</xdr:col>
      <xdr:colOff>158129</xdr:colOff>
      <xdr:row>125</xdr:row>
      <xdr:rowOff>27476</xdr:rowOff>
    </xdr:from>
    <xdr:to>
      <xdr:col>12</xdr:col>
      <xdr:colOff>403497</xdr:colOff>
      <xdr:row>134</xdr:row>
      <xdr:rowOff>30621</xdr:rowOff>
    </xdr:to>
    <xdr:sp macro="" textlink="">
      <xdr:nvSpPr>
        <xdr:cNvPr id="51" name="TextBox 50"/>
        <xdr:cNvSpPr txBox="1"/>
      </xdr:nvSpPr>
      <xdr:spPr>
        <a:xfrm rot="19550083">
          <a:off x="1034429" y="15315101"/>
          <a:ext cx="7227193" cy="1603345"/>
        </a:xfrm>
        <a:prstGeom prst="rect">
          <a:avLst/>
        </a:prstGeom>
        <a:noFill/>
        <a:ln w="9525" cmpd="sng">
          <a:noFill/>
        </a:ln>
        <a:effectLst>
          <a:outerShdw dir="4680000" algn="ctr" rotWithShape="0">
            <a:srgbClr val="000000">
              <a:alpha val="43137"/>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500" b="1">
              <a:ln w="3175">
                <a:noFill/>
              </a:ln>
              <a:solidFill>
                <a:schemeClr val="bg1">
                  <a:lumMod val="75000"/>
                  <a:alpha val="25000"/>
                </a:schemeClr>
              </a:solidFill>
              <a:effectLst/>
            </a:rPr>
            <a:t>READ ONLY</a:t>
          </a:r>
        </a:p>
      </xdr:txBody>
    </xdr:sp>
    <xdr:clientData fPrintsWithSheet="0"/>
  </xdr:twoCellAnchor>
  <xdr:oneCellAnchor>
    <xdr:from>
      <xdr:col>12</xdr:col>
      <xdr:colOff>238125</xdr:colOff>
      <xdr:row>64</xdr:row>
      <xdr:rowOff>19050</xdr:rowOff>
    </xdr:from>
    <xdr:ext cx="2257425" cy="552450"/>
    <xdr:sp macro="" textlink="">
      <xdr:nvSpPr>
        <xdr:cNvPr id="50" name="TextBox 49"/>
        <xdr:cNvSpPr txBox="1"/>
      </xdr:nvSpPr>
      <xdr:spPr>
        <a:xfrm>
          <a:off x="8096250" y="6772275"/>
          <a:ext cx="2257425" cy="5524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b="0" i="0">
              <a:solidFill>
                <a:schemeClr val="dk1"/>
              </a:solidFill>
              <a:effectLst/>
              <a:latin typeface="+mn-lt"/>
              <a:ea typeface="+mn-ea"/>
              <a:cs typeface="+mn-cs"/>
            </a:rPr>
            <a:t>Briefly explain</a:t>
          </a:r>
          <a:r>
            <a:rPr lang="en-US" sz="1000" b="0" i="0" baseline="0">
              <a:solidFill>
                <a:schemeClr val="dk1"/>
              </a:solidFill>
              <a:effectLst/>
              <a:latin typeface="+mn-lt"/>
              <a:ea typeface="+mn-ea"/>
              <a:cs typeface="+mn-cs"/>
            </a:rPr>
            <a:t> the reserves held by district.</a:t>
          </a:r>
          <a:endParaRPr lang="en-US" sz="1000" b="0" i="0">
            <a:solidFill>
              <a:schemeClr val="dk1"/>
            </a:solidFill>
            <a:effectLst/>
            <a:latin typeface="+mn-lt"/>
            <a:ea typeface="+mn-ea"/>
            <a:cs typeface="+mn-cs"/>
          </a:endParaRPr>
        </a:p>
      </xdr:txBody>
    </xdr:sp>
    <xdr:clientData fPrintsWithSheet="0"/>
  </xdr:oneCellAnchor>
  <xdr:twoCellAnchor>
    <xdr:from>
      <xdr:col>15</xdr:col>
      <xdr:colOff>285749</xdr:colOff>
      <xdr:row>62</xdr:row>
      <xdr:rowOff>150926</xdr:rowOff>
    </xdr:from>
    <xdr:to>
      <xdr:col>17</xdr:col>
      <xdr:colOff>630488</xdr:colOff>
      <xdr:row>64</xdr:row>
      <xdr:rowOff>89376</xdr:rowOff>
    </xdr:to>
    <xdr:sp macro="" textlink="">
      <xdr:nvSpPr>
        <xdr:cNvPr id="61" name="TextBox 60">
          <a:hlinkClick xmlns:r="http://schemas.openxmlformats.org/officeDocument/2006/relationships" r:id="rId24"/>
        </xdr:cNvPr>
        <xdr:cNvSpPr txBox="1"/>
      </xdr:nvSpPr>
      <xdr:spPr>
        <a:xfrm>
          <a:off x="10506074" y="6599351"/>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Depreciation</a:t>
          </a:r>
          <a:r>
            <a:rPr lang="en-US" sz="1100" b="1" baseline="0"/>
            <a:t> Reserve</a:t>
          </a:r>
          <a:endParaRPr lang="en-US" sz="1100" b="1"/>
        </a:p>
      </xdr:txBody>
    </xdr:sp>
    <xdr:clientData/>
  </xdr:twoCellAnchor>
  <xdr:twoCellAnchor>
    <xdr:from>
      <xdr:col>15</xdr:col>
      <xdr:colOff>285749</xdr:colOff>
      <xdr:row>64</xdr:row>
      <xdr:rowOff>145510</xdr:rowOff>
    </xdr:from>
    <xdr:to>
      <xdr:col>17</xdr:col>
      <xdr:colOff>630488</xdr:colOff>
      <xdr:row>66</xdr:row>
      <xdr:rowOff>83960</xdr:rowOff>
    </xdr:to>
    <xdr:sp macro="" textlink="">
      <xdr:nvSpPr>
        <xdr:cNvPr id="62" name="TextBox 61">
          <a:hlinkClick xmlns:r="http://schemas.openxmlformats.org/officeDocument/2006/relationships" r:id="rId25"/>
        </xdr:cNvPr>
        <xdr:cNvSpPr txBox="1"/>
      </xdr:nvSpPr>
      <xdr:spPr>
        <a:xfrm>
          <a:off x="10506074" y="6898735"/>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Other</a:t>
          </a:r>
          <a:r>
            <a:rPr lang="en-US" sz="1100" b="1" baseline="0"/>
            <a:t> Reserves</a:t>
          </a:r>
          <a:endParaRPr lang="en-US" sz="1100" b="1"/>
        </a:p>
      </xdr:txBody>
    </xdr:sp>
    <xdr:clientData/>
  </xdr:twoCellAnchor>
  <xdr:twoCellAnchor>
    <xdr:from>
      <xdr:col>15</xdr:col>
      <xdr:colOff>285749</xdr:colOff>
      <xdr:row>66</xdr:row>
      <xdr:rowOff>130570</xdr:rowOff>
    </xdr:from>
    <xdr:to>
      <xdr:col>17</xdr:col>
      <xdr:colOff>630488</xdr:colOff>
      <xdr:row>68</xdr:row>
      <xdr:rowOff>69020</xdr:rowOff>
    </xdr:to>
    <xdr:sp macro="" textlink="">
      <xdr:nvSpPr>
        <xdr:cNvPr id="63" name="TextBox 62">
          <a:hlinkClick xmlns:r="http://schemas.openxmlformats.org/officeDocument/2006/relationships" r:id="rId26"/>
        </xdr:cNvPr>
        <xdr:cNvSpPr txBox="1"/>
      </xdr:nvSpPr>
      <xdr:spPr>
        <a:xfrm>
          <a:off x="10506074" y="7188595"/>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Emergency</a:t>
          </a:r>
          <a:r>
            <a:rPr lang="en-US" sz="1100" b="1" baseline="0"/>
            <a:t> Reserve</a:t>
          </a:r>
          <a:endParaRPr lang="en-US" sz="1100" b="1"/>
        </a:p>
      </xdr:txBody>
    </xdr:sp>
    <xdr:clientData/>
  </xdr:twoCellAnchor>
  <mc:AlternateContent xmlns:mc="http://schemas.openxmlformats.org/markup-compatibility/2006">
    <mc:Choice xmlns:a14="http://schemas.microsoft.com/office/drawing/2010/main" Requires="a14">
      <xdr:twoCellAnchor editAs="oneCell">
        <xdr:from>
          <xdr:col>12</xdr:col>
          <xdr:colOff>323850</xdr:colOff>
          <xdr:row>2</xdr:row>
          <xdr:rowOff>57150</xdr:rowOff>
        </xdr:from>
        <xdr:to>
          <xdr:col>15</xdr:col>
          <xdr:colOff>0</xdr:colOff>
          <xdr:row>4</xdr:row>
          <xdr:rowOff>123825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1" i="0" u="none" strike="noStrike" baseline="0">
                  <a:solidFill>
                    <a:srgbClr val="000000"/>
                  </a:solidFill>
                  <a:latin typeface="Arial"/>
                  <a:cs typeface="Arial"/>
                </a:rPr>
                <a:t>   Click to Create a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2</xdr:row>
          <xdr:rowOff>228600</xdr:rowOff>
        </xdr:from>
        <xdr:to>
          <xdr:col>18</xdr:col>
          <xdr:colOff>600075</xdr:colOff>
          <xdr:row>3</xdr:row>
          <xdr:rowOff>142875</xdr:rowOff>
        </xdr:to>
        <xdr:sp macro="" textlink="">
          <xdr:nvSpPr>
            <xdr:cNvPr id="26627" name="DropDown1" hidden="1">
              <a:extLst>
                <a:ext uri="{63B3BB69-23CF-44E3-9099-C40C66FF867C}">
                  <a14:compatExt spid="_x0000_s26627"/>
                </a:ext>
              </a:extLst>
            </xdr:cNvPr>
            <xdr:cNvSpPr/>
          </xdr:nvSpPr>
          <xdr:spPr>
            <a:xfrm>
              <a:off x="0" y="0"/>
              <a:ext cx="0" cy="0"/>
            </a:xfrm>
            <a:prstGeom prst="rect">
              <a:avLst/>
            </a:prstGeom>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247649</xdr:colOff>
      <xdr:row>8</xdr:row>
      <xdr:rowOff>47626</xdr:rowOff>
    </xdr:from>
    <xdr:to>
      <xdr:col>14</xdr:col>
      <xdr:colOff>561974</xdr:colOff>
      <xdr:row>13</xdr:row>
      <xdr:rowOff>9525</xdr:rowOff>
    </xdr:to>
    <xdr:sp macro="" textlink="">
      <xdr:nvSpPr>
        <xdr:cNvPr id="2" name="TextBox 1"/>
        <xdr:cNvSpPr txBox="1"/>
      </xdr:nvSpPr>
      <xdr:spPr>
        <a:xfrm>
          <a:off x="7524749" y="1638301"/>
          <a:ext cx="1533525" cy="79057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900" b="1" u="sng">
              <a:latin typeface="Arial" panose="020B0604020202020204" pitchFamily="34" charset="0"/>
              <a:cs typeface="Arial" panose="020B0604020202020204" pitchFamily="34" charset="0"/>
            </a:rPr>
            <a:t>Other</a:t>
          </a:r>
          <a:r>
            <a:rPr lang="en-US" sz="900" b="1" u="sng" baseline="0">
              <a:latin typeface="Arial" panose="020B0604020202020204" pitchFamily="34" charset="0"/>
              <a:cs typeface="Arial" panose="020B0604020202020204" pitchFamily="34" charset="0"/>
            </a:rPr>
            <a:t> County Support</a:t>
          </a:r>
          <a:r>
            <a:rPr lang="en-US" sz="900" b="1" u="none" baseline="0">
              <a:latin typeface="Arial" panose="020B0604020202020204" pitchFamily="34" charset="0"/>
              <a:cs typeface="Arial" panose="020B0604020202020204" pitchFamily="34" charset="0"/>
            </a:rPr>
            <a:t>  </a:t>
          </a:r>
        </a:p>
        <a:p>
          <a:r>
            <a:rPr lang="en-US" sz="900" u="none">
              <a:latin typeface="Arial" panose="020B0604020202020204" pitchFamily="34" charset="0"/>
              <a:cs typeface="Arial" panose="020B0604020202020204" pitchFamily="34" charset="0"/>
            </a:rPr>
            <a:t>i</a:t>
          </a:r>
          <a:r>
            <a:rPr lang="en-US" sz="900">
              <a:latin typeface="Arial" panose="020B0604020202020204" pitchFamily="34" charset="0"/>
              <a:cs typeface="Arial" panose="020B0604020202020204" pitchFamily="34" charset="0"/>
            </a:rPr>
            <a:t>s</a:t>
          </a:r>
          <a:r>
            <a:rPr lang="en-US" sz="900" baseline="0">
              <a:latin typeface="Arial" panose="020B0604020202020204" pitchFamily="34" charset="0"/>
              <a:cs typeface="Arial" panose="020B0604020202020204" pitchFamily="34" charset="0"/>
            </a:rPr>
            <a:t> money paid by the county that is not part of a tax assessment, such as fees.</a:t>
          </a:r>
          <a:endParaRPr lang="en-US" sz="900">
            <a:latin typeface="Arial" panose="020B0604020202020204" pitchFamily="34" charset="0"/>
            <a:cs typeface="Arial" panose="020B0604020202020204" pitchFamily="34" charset="0"/>
          </a:endParaRPr>
        </a:p>
      </xdr:txBody>
    </xdr:sp>
    <xdr:clientData fPrintsWithSheet="0"/>
  </xdr:twoCellAnchor>
  <xdr:twoCellAnchor editAs="oneCell">
    <xdr:from>
      <xdr:col>4</xdr:col>
      <xdr:colOff>552449</xdr:colOff>
      <xdr:row>10</xdr:row>
      <xdr:rowOff>0</xdr:rowOff>
    </xdr:from>
    <xdr:to>
      <xdr:col>6</xdr:col>
      <xdr:colOff>666750</xdr:colOff>
      <xdr:row>11</xdr:row>
      <xdr:rowOff>3174</xdr:rowOff>
    </xdr:to>
    <xdr:sp macro="" textlink="">
      <xdr:nvSpPr>
        <xdr:cNvPr id="3" name="TextBox 2"/>
        <xdr:cNvSpPr txBox="1"/>
      </xdr:nvSpPr>
      <xdr:spPr>
        <a:xfrm>
          <a:off x="2971799" y="1914525"/>
          <a:ext cx="1371601"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900">
              <a:latin typeface="Arial" panose="020B0604020202020204" pitchFamily="34" charset="0"/>
              <a:cs typeface="Arial" panose="020B0604020202020204" pitchFamily="34" charset="0"/>
            </a:rPr>
            <a:t> (See note on the right.)</a:t>
          </a:r>
        </a:p>
      </xdr:txBody>
    </xdr:sp>
    <xdr:clientData fPrintsWithSheet="0"/>
  </xdr:twoCellAnchor>
  <xdr:twoCellAnchor>
    <xdr:from>
      <xdr:col>12</xdr:col>
      <xdr:colOff>247650</xdr:colOff>
      <xdr:row>15</xdr:row>
      <xdr:rowOff>19051</xdr:rowOff>
    </xdr:from>
    <xdr:to>
      <xdr:col>14</xdr:col>
      <xdr:colOff>561975</xdr:colOff>
      <xdr:row>24</xdr:row>
      <xdr:rowOff>1</xdr:rowOff>
    </xdr:to>
    <xdr:sp macro="" textlink="">
      <xdr:nvSpPr>
        <xdr:cNvPr id="4" name="TextBox 3"/>
        <xdr:cNvSpPr txBox="1"/>
      </xdr:nvSpPr>
      <xdr:spPr>
        <a:xfrm>
          <a:off x="8248650" y="2905126"/>
          <a:ext cx="1533525" cy="14478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sng"/>
            <a:t>Forecasted</a:t>
          </a:r>
          <a:r>
            <a:rPr lang="en-US" sz="1100" b="1" u="sng" baseline="0"/>
            <a:t> R</a:t>
          </a:r>
          <a:r>
            <a:rPr lang="en-US" sz="1100" b="1" u="sng"/>
            <a:t>evenue </a:t>
          </a:r>
          <a:r>
            <a:rPr lang="en-US" sz="1100" b="0" u="none"/>
            <a:t> includes all revenues from all sources, unless your property taxes must be authorized by the County Commissioners. </a:t>
          </a:r>
        </a:p>
      </xdr:txBody>
    </xdr:sp>
    <xdr:clientData/>
  </xdr:twoCellAnchor>
  <xdr:twoCellAnchor>
    <xdr:from>
      <xdr:col>5</xdr:col>
      <xdr:colOff>133349</xdr:colOff>
      <xdr:row>34</xdr:row>
      <xdr:rowOff>19050</xdr:rowOff>
    </xdr:from>
    <xdr:to>
      <xdr:col>6</xdr:col>
      <xdr:colOff>571498</xdr:colOff>
      <xdr:row>35</xdr:row>
      <xdr:rowOff>161926</xdr:rowOff>
    </xdr:to>
    <xdr:sp macro="" textlink="">
      <xdr:nvSpPr>
        <xdr:cNvPr id="5" name="TextBox 4">
          <a:hlinkClick xmlns:r="http://schemas.openxmlformats.org/officeDocument/2006/relationships" r:id="rId1"/>
        </xdr:cNvPr>
        <xdr:cNvSpPr txBox="1"/>
      </xdr:nvSpPr>
      <xdr:spPr>
        <a:xfrm>
          <a:off x="3200399" y="6010275"/>
          <a:ext cx="1047749" cy="314326"/>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lIns="45720" tIns="0" rIns="45720" bIns="0" rtlCol="0" anchor="ctr"/>
        <a:lstStyle/>
        <a:p>
          <a:pPr algn="ctr"/>
          <a:r>
            <a:rPr lang="en-US" sz="800" b="0" baseline="0">
              <a:latin typeface="Arial" panose="020B0604020202020204" pitchFamily="34" charset="0"/>
              <a:cs typeface="Arial" panose="020B0604020202020204" pitchFamily="34" charset="0"/>
            </a:rPr>
            <a:t>click to add</a:t>
          </a:r>
          <a:r>
            <a:rPr lang="en-US" sz="900" b="0" baseline="0"/>
            <a:t> more detail.</a:t>
          </a:r>
          <a:endParaRPr lang="en-US" sz="900" b="0"/>
        </a:p>
      </xdr:txBody>
    </xdr:sp>
    <xdr:clientData fPrintsWithSheet="0"/>
  </xdr:twoCellAnchor>
  <xdr:twoCellAnchor>
    <xdr:from>
      <xdr:col>4</xdr:col>
      <xdr:colOff>447675</xdr:colOff>
      <xdr:row>14</xdr:row>
      <xdr:rowOff>85724</xdr:rowOff>
    </xdr:from>
    <xdr:to>
      <xdr:col>6</xdr:col>
      <xdr:colOff>609600</xdr:colOff>
      <xdr:row>16</xdr:row>
      <xdr:rowOff>133348</xdr:rowOff>
    </xdr:to>
    <xdr:sp macro="" textlink="">
      <xdr:nvSpPr>
        <xdr:cNvPr id="6" name="TextBox 5"/>
        <xdr:cNvSpPr txBox="1"/>
      </xdr:nvSpPr>
      <xdr:spPr>
        <a:xfrm>
          <a:off x="2867025" y="2666999"/>
          <a:ext cx="1419225" cy="514349"/>
        </a:xfrm>
        <a:prstGeom prst="rect">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wrap="square" lIns="0" tIns="0" rIns="0" bIns="0" rtlCol="0" anchor="ctr"/>
        <a:lstStyle/>
        <a:p>
          <a:pPr algn="ctr"/>
          <a:r>
            <a:rPr lang="en-US" sz="800" b="0" u="none">
              <a:solidFill>
                <a:schemeClr val="accent2">
                  <a:lumMod val="75000"/>
                </a:schemeClr>
              </a:solidFill>
            </a:rPr>
            <a:t>County assessments  such as </a:t>
          </a:r>
          <a:r>
            <a:rPr lang="en-US" sz="800" b="1" u="none">
              <a:solidFill>
                <a:schemeClr val="accent2">
                  <a:lumMod val="75000"/>
                </a:schemeClr>
              </a:solidFill>
            </a:rPr>
            <a:t>LEVIES </a:t>
          </a:r>
          <a:r>
            <a:rPr lang="en-US" sz="800" b="0" u="none" baseline="0">
              <a:solidFill>
                <a:schemeClr val="accent2">
                  <a:lumMod val="75000"/>
                </a:schemeClr>
              </a:solidFill>
            </a:rPr>
            <a:t>and </a:t>
          </a:r>
          <a:r>
            <a:rPr lang="en-US" sz="800" b="1" u="none" baseline="0">
              <a:solidFill>
                <a:schemeClr val="accent2">
                  <a:lumMod val="75000"/>
                </a:schemeClr>
              </a:solidFill>
            </a:rPr>
            <a:t>MILLS </a:t>
          </a:r>
          <a:r>
            <a:rPr lang="en-US" sz="800" b="0" u="none" baseline="0">
              <a:solidFill>
                <a:schemeClr val="accent2">
                  <a:lumMod val="75000"/>
                </a:schemeClr>
              </a:solidFill>
            </a:rPr>
            <a:t>go "Property Taxes and Assessments" above.</a:t>
          </a:r>
        </a:p>
      </xdr:txBody>
    </xdr:sp>
    <xdr:clientData fPrintsWithSheet="0"/>
  </xdr:twoCellAnchor>
  <xdr:twoCellAnchor>
    <xdr:from>
      <xdr:col>2</xdr:col>
      <xdr:colOff>152400</xdr:colOff>
      <xdr:row>43</xdr:row>
      <xdr:rowOff>0</xdr:rowOff>
    </xdr:from>
    <xdr:to>
      <xdr:col>2</xdr:col>
      <xdr:colOff>847725</xdr:colOff>
      <xdr:row>43</xdr:row>
      <xdr:rowOff>142874</xdr:rowOff>
    </xdr:to>
    <xdr:sp macro="" textlink="">
      <xdr:nvSpPr>
        <xdr:cNvPr id="7" name="TextBox 6">
          <a:hlinkClick xmlns:r="http://schemas.openxmlformats.org/officeDocument/2006/relationships" r:id="rId1"/>
        </xdr:cNvPr>
        <xdr:cNvSpPr txBox="1"/>
      </xdr:nvSpPr>
      <xdr:spPr>
        <a:xfrm>
          <a:off x="1019175" y="7477125"/>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editAs="oneCell">
    <xdr:from>
      <xdr:col>18</xdr:col>
      <xdr:colOff>460376</xdr:colOff>
      <xdr:row>1</xdr:row>
      <xdr:rowOff>0</xdr:rowOff>
    </xdr:from>
    <xdr:to>
      <xdr:col>26</xdr:col>
      <xdr:colOff>524668</xdr:colOff>
      <xdr:row>35</xdr:row>
      <xdr:rowOff>85725</xdr:rowOff>
    </xdr:to>
    <xdr:pic>
      <xdr:nvPicPr>
        <xdr:cNvPr id="18" name="Picture 17" descr="Screen Clippi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80876" y="301625"/>
          <a:ext cx="4890292" cy="5889625"/>
        </a:xfrm>
        <a:prstGeom prst="rect">
          <a:avLst/>
        </a:prstGeom>
        <a:ln>
          <a:solidFill>
            <a:sysClr val="windowText" lastClr="000000"/>
          </a:solidFill>
        </a:ln>
      </xdr:spPr>
    </xdr:pic>
    <xdr:clientData/>
  </xdr:twoCellAnchor>
  <xdr:twoCellAnchor>
    <xdr:from>
      <xdr:col>15</xdr:col>
      <xdr:colOff>180975</xdr:colOff>
      <xdr:row>1</xdr:row>
      <xdr:rowOff>38101</xdr:rowOff>
    </xdr:from>
    <xdr:to>
      <xdr:col>18</xdr:col>
      <xdr:colOff>171450</xdr:colOff>
      <xdr:row>24</xdr:row>
      <xdr:rowOff>152400</xdr:rowOff>
    </xdr:to>
    <xdr:grpSp>
      <xdr:nvGrpSpPr>
        <xdr:cNvPr id="8" name="Group 7"/>
        <xdr:cNvGrpSpPr/>
      </xdr:nvGrpSpPr>
      <xdr:grpSpPr>
        <a:xfrm>
          <a:off x="9553575" y="295276"/>
          <a:ext cx="1819275" cy="4171949"/>
          <a:chOff x="9277350" y="228601"/>
          <a:chExt cx="1819275" cy="4324349"/>
        </a:xfrm>
      </xdr:grpSpPr>
      <xdr:sp macro="" textlink="">
        <xdr:nvSpPr>
          <xdr:cNvPr id="9" name="Rectangle 8"/>
          <xdr:cNvSpPr/>
        </xdr:nvSpPr>
        <xdr:spPr>
          <a:xfrm>
            <a:off x="9277350" y="228601"/>
            <a:ext cx="1714500" cy="4324349"/>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0" name="TextBox 9">
            <a:hlinkClick xmlns:r="http://schemas.openxmlformats.org/officeDocument/2006/relationships" r:id="rId3"/>
          </xdr:cNvPr>
          <xdr:cNvSpPr txBox="1"/>
        </xdr:nvSpPr>
        <xdr:spPr>
          <a:xfrm>
            <a:off x="9367587" y="638175"/>
            <a:ext cx="1517620"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1" name="TextBox 10">
            <a:hlinkClick xmlns:r="http://schemas.openxmlformats.org/officeDocument/2006/relationships" r:id="rId4"/>
          </xdr:cNvPr>
          <xdr:cNvSpPr txBox="1"/>
        </xdr:nvSpPr>
        <xdr:spPr>
          <a:xfrm>
            <a:off x="9367587" y="914400"/>
            <a:ext cx="1517620"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12" name="TextBox 11">
            <a:hlinkClick xmlns:r="http://schemas.openxmlformats.org/officeDocument/2006/relationships" r:id="rId5"/>
          </xdr:cNvPr>
          <xdr:cNvSpPr txBox="1"/>
        </xdr:nvSpPr>
        <xdr:spPr>
          <a:xfrm>
            <a:off x="9367587" y="1209675"/>
            <a:ext cx="1517620"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13" name="TextBox 12">
            <a:hlinkClick xmlns:r="http://schemas.openxmlformats.org/officeDocument/2006/relationships" r:id="rId6"/>
          </xdr:cNvPr>
          <xdr:cNvSpPr txBox="1"/>
        </xdr:nvSpPr>
        <xdr:spPr>
          <a:xfrm>
            <a:off x="9377112" y="3343275"/>
            <a:ext cx="1517620"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4" name="TextBox 13">
            <a:hlinkClick xmlns:r="http://schemas.openxmlformats.org/officeDocument/2006/relationships" r:id="rId7"/>
          </xdr:cNvPr>
          <xdr:cNvSpPr txBox="1"/>
        </xdr:nvSpPr>
        <xdr:spPr>
          <a:xfrm>
            <a:off x="9377112" y="3638550"/>
            <a:ext cx="1517620"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5" name="TextBox 14">
            <a:hlinkClick xmlns:r="http://schemas.openxmlformats.org/officeDocument/2006/relationships" r:id="rId1"/>
          </xdr:cNvPr>
          <xdr:cNvSpPr txBox="1"/>
        </xdr:nvSpPr>
        <xdr:spPr>
          <a:xfrm>
            <a:off x="9377112" y="3933825"/>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6" name="TextBox 15">
            <a:hlinkClick xmlns:r="http://schemas.openxmlformats.org/officeDocument/2006/relationships" r:id="rId8"/>
          </xdr:cNvPr>
          <xdr:cNvSpPr txBox="1"/>
        </xdr:nvSpPr>
        <xdr:spPr>
          <a:xfrm>
            <a:off x="9377112" y="42291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7" name="TextBox 16"/>
          <xdr:cNvSpPr txBox="1"/>
        </xdr:nvSpPr>
        <xdr:spPr>
          <a:xfrm>
            <a:off x="9318367" y="266700"/>
            <a:ext cx="1632467"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Go to:</a:t>
            </a:r>
          </a:p>
        </xdr:txBody>
      </xdr:sp>
      <xdr:sp macro="" textlink="">
        <xdr:nvSpPr>
          <xdr:cNvPr id="19" name="TextBox 18">
            <a:hlinkClick xmlns:r="http://schemas.openxmlformats.org/officeDocument/2006/relationships" r:id="rId9"/>
          </xdr:cNvPr>
          <xdr:cNvSpPr txBox="1"/>
        </xdr:nvSpPr>
        <xdr:spPr>
          <a:xfrm>
            <a:off x="9510462" y="1504950"/>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Property Tax</a:t>
            </a:r>
          </a:p>
        </xdr:txBody>
      </xdr:sp>
      <xdr:sp macro="" textlink="">
        <xdr:nvSpPr>
          <xdr:cNvPr id="20" name="TextBox 19">
            <a:hlinkClick xmlns:r="http://schemas.openxmlformats.org/officeDocument/2006/relationships" r:id="rId10"/>
          </xdr:cNvPr>
          <xdr:cNvSpPr txBox="1"/>
        </xdr:nvSpPr>
        <xdr:spPr>
          <a:xfrm>
            <a:off x="9510462" y="1800225"/>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Government  Revenue</a:t>
            </a:r>
          </a:p>
        </xdr:txBody>
      </xdr:sp>
      <xdr:sp macro="" textlink="">
        <xdr:nvSpPr>
          <xdr:cNvPr id="21" name="TextBox 20">
            <a:hlinkClick xmlns:r="http://schemas.openxmlformats.org/officeDocument/2006/relationships" r:id="rId11"/>
          </xdr:cNvPr>
          <xdr:cNvSpPr txBox="1"/>
        </xdr:nvSpPr>
        <xdr:spPr>
          <a:xfrm>
            <a:off x="9510462" y="2095500"/>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Operating Revenues</a:t>
            </a:r>
          </a:p>
        </xdr:txBody>
      </xdr:sp>
      <xdr:sp macro="" textlink="">
        <xdr:nvSpPr>
          <xdr:cNvPr id="22" name="TextBox 21">
            <a:hlinkClick xmlns:r="http://schemas.openxmlformats.org/officeDocument/2006/relationships" r:id="rId12"/>
          </xdr:cNvPr>
          <xdr:cNvSpPr txBox="1"/>
        </xdr:nvSpPr>
        <xdr:spPr>
          <a:xfrm>
            <a:off x="9510462" y="2390775"/>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Grants</a:t>
            </a:r>
          </a:p>
        </xdr:txBody>
      </xdr:sp>
      <xdr:sp macro="" textlink="">
        <xdr:nvSpPr>
          <xdr:cNvPr id="25" name="TextBox 24">
            <a:hlinkClick xmlns:r="http://schemas.openxmlformats.org/officeDocument/2006/relationships" r:id="rId13"/>
          </xdr:cNvPr>
          <xdr:cNvSpPr txBox="1"/>
        </xdr:nvSpPr>
        <xdr:spPr>
          <a:xfrm>
            <a:off x="9519987" y="2686050"/>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Miscellaneous</a:t>
            </a:r>
          </a:p>
        </xdr:txBody>
      </xdr:sp>
      <xdr:sp macro="" textlink="">
        <xdr:nvSpPr>
          <xdr:cNvPr id="26" name="TextBox 25">
            <a:hlinkClick xmlns:r="http://schemas.openxmlformats.org/officeDocument/2006/relationships" r:id="rId14"/>
          </xdr:cNvPr>
          <xdr:cNvSpPr txBox="1"/>
        </xdr:nvSpPr>
        <xdr:spPr>
          <a:xfrm>
            <a:off x="9519987" y="2981325"/>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Other Forecasted Rev</a:t>
            </a:r>
          </a:p>
        </xdr:txBody>
      </xdr:sp>
    </xdr:grpSp>
    <xdr:clientData/>
  </xdr:twoCellAnchor>
  <xdr:twoCellAnchor>
    <xdr:from>
      <xdr:col>18</xdr:col>
      <xdr:colOff>447674</xdr:colOff>
      <xdr:row>0</xdr:row>
      <xdr:rowOff>76200</xdr:rowOff>
    </xdr:from>
    <xdr:to>
      <xdr:col>25</xdr:col>
      <xdr:colOff>38099</xdr:colOff>
      <xdr:row>2</xdr:row>
      <xdr:rowOff>28575</xdr:rowOff>
    </xdr:to>
    <xdr:sp macro="" textlink="">
      <xdr:nvSpPr>
        <xdr:cNvPr id="27" name="TextBox 26"/>
        <xdr:cNvSpPr txBox="1"/>
      </xdr:nvSpPr>
      <xdr:spPr>
        <a:xfrm>
          <a:off x="12106274" y="76200"/>
          <a:ext cx="385762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twoCellAnchor editAs="absolute">
    <xdr:from>
      <xdr:col>6</xdr:col>
      <xdr:colOff>66675</xdr:colOff>
      <xdr:row>3</xdr:row>
      <xdr:rowOff>0</xdr:rowOff>
    </xdr:from>
    <xdr:to>
      <xdr:col>10</xdr:col>
      <xdr:colOff>504825</xdr:colOff>
      <xdr:row>5</xdr:row>
      <xdr:rowOff>0</xdr:rowOff>
    </xdr:to>
    <xdr:sp macro="" textlink="">
      <xdr:nvSpPr>
        <xdr:cNvPr id="32" name="TextBox 31"/>
        <xdr:cNvSpPr txBox="1"/>
      </xdr:nvSpPr>
      <xdr:spPr>
        <a:xfrm>
          <a:off x="3743325" y="581025"/>
          <a:ext cx="35147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marL="0" indent="0" algn="r"/>
          <a:r>
            <a:rPr lang="en-US" sz="1050" b="1">
              <a:solidFill>
                <a:schemeClr val="accent2"/>
              </a:solidFill>
              <a:latin typeface="+mn-lt"/>
              <a:ea typeface="+mn-ea"/>
              <a:cs typeface="+mn-cs"/>
            </a:rPr>
            <a:t>This column will automatically transfer</a:t>
          </a:r>
          <a:r>
            <a:rPr lang="en-US" sz="1050" b="1" baseline="0">
              <a:solidFill>
                <a:schemeClr val="accent2"/>
              </a:solidFill>
              <a:latin typeface="+mn-lt"/>
              <a:ea typeface="+mn-ea"/>
              <a:cs typeface="+mn-cs"/>
            </a:rPr>
            <a:t> figures</a:t>
          </a:r>
          <a:r>
            <a:rPr lang="en-US" sz="1050" b="1">
              <a:solidFill>
                <a:schemeClr val="accent2"/>
              </a:solidFill>
              <a:latin typeface="+mn-lt"/>
              <a:ea typeface="+mn-ea"/>
              <a:cs typeface="+mn-cs"/>
            </a:rPr>
            <a:t>.</a:t>
          </a:r>
        </a:p>
        <a:p>
          <a:pPr marL="0" indent="0" algn="r"/>
          <a:r>
            <a:rPr lang="en-US" sz="1050" b="1">
              <a:solidFill>
                <a:schemeClr val="accent2"/>
              </a:solidFill>
              <a:latin typeface="+mn-lt"/>
              <a:ea typeface="+mn-ea"/>
              <a:cs typeface="+mn-cs"/>
            </a:rPr>
            <a:t>You</a:t>
          </a:r>
          <a:r>
            <a:rPr lang="en-US" sz="1050" b="1" baseline="0">
              <a:solidFill>
                <a:schemeClr val="accent2"/>
              </a:solidFill>
              <a:latin typeface="+mn-lt"/>
              <a:ea typeface="+mn-ea"/>
              <a:cs typeface="+mn-cs"/>
            </a:rPr>
            <a:t> can change them if necessary.</a:t>
          </a:r>
          <a:endParaRPr lang="en-US" sz="1050" b="1">
            <a:solidFill>
              <a:schemeClr val="accent2"/>
            </a:solidFill>
            <a:latin typeface="+mn-lt"/>
            <a:ea typeface="+mn-ea"/>
            <a:cs typeface="+mn-cs"/>
          </a:endParaRPr>
        </a:p>
      </xdr:txBody>
    </xdr:sp>
    <xdr:clientData fPrintsWithSheet="0"/>
  </xdr:twoCellAnchor>
  <xdr:twoCellAnchor editAs="absolute">
    <xdr:from>
      <xdr:col>9</xdr:col>
      <xdr:colOff>47625</xdr:colOff>
      <xdr:row>5</xdr:row>
      <xdr:rowOff>47625</xdr:rowOff>
    </xdr:from>
    <xdr:to>
      <xdr:col>10</xdr:col>
      <xdr:colOff>238125</xdr:colOff>
      <xdr:row>6</xdr:row>
      <xdr:rowOff>157163</xdr:rowOff>
    </xdr:to>
    <xdr:sp macro="" textlink="">
      <xdr:nvSpPr>
        <xdr:cNvPr id="31" name="Curved Down Arrow 30"/>
        <xdr:cNvSpPr/>
      </xdr:nvSpPr>
      <xdr:spPr>
        <a:xfrm>
          <a:off x="6010275" y="962025"/>
          <a:ext cx="981075" cy="280988"/>
        </a:xfrm>
        <a:prstGeom prst="curvedDownArrow">
          <a:avLst>
            <a:gd name="adj1" fmla="val 21121"/>
            <a:gd name="adj2" fmla="val 65079"/>
            <a:gd name="adj3" fmla="val 59748"/>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solidFill>
              <a:schemeClr val="tx1"/>
            </a:solidFill>
          </a:endParaRPr>
        </a:p>
      </xdr:txBody>
    </xdr:sp>
    <xdr:clientData fPrintsWithSheet="0"/>
  </xdr:twoCellAnchor>
  <xdr:twoCellAnchor editAs="absolute">
    <xdr:from>
      <xdr:col>10</xdr:col>
      <xdr:colOff>19050</xdr:colOff>
      <xdr:row>5</xdr:row>
      <xdr:rowOff>19050</xdr:rowOff>
    </xdr:from>
    <xdr:to>
      <xdr:col>12</xdr:col>
      <xdr:colOff>209550</xdr:colOff>
      <xdr:row>6</xdr:row>
      <xdr:rowOff>128588</xdr:rowOff>
    </xdr:to>
    <xdr:sp macro="" textlink="">
      <xdr:nvSpPr>
        <xdr:cNvPr id="28" name="Curved Down Arrow 27" hidden="1"/>
        <xdr:cNvSpPr/>
      </xdr:nvSpPr>
      <xdr:spPr>
        <a:xfrm>
          <a:off x="6772275" y="933450"/>
          <a:ext cx="981075" cy="280988"/>
        </a:xfrm>
        <a:prstGeom prst="curvedDownArrow">
          <a:avLst>
            <a:gd name="adj1" fmla="val 21121"/>
            <a:gd name="adj2" fmla="val 65079"/>
            <a:gd name="adj3" fmla="val 59748"/>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solidFill>
              <a:schemeClr val="tx1"/>
            </a:solidFill>
          </a:endParaRPr>
        </a:p>
      </xdr:txBody>
    </xdr:sp>
    <xdr:clientData fPrintsWithSheet="0"/>
  </xdr:twoCellAnchor>
  <xdr:twoCellAnchor editAs="absolute">
    <xdr:from>
      <xdr:col>7</xdr:col>
      <xdr:colOff>19050</xdr:colOff>
      <xdr:row>3</xdr:row>
      <xdr:rowOff>0</xdr:rowOff>
    </xdr:from>
    <xdr:to>
      <xdr:col>12</xdr:col>
      <xdr:colOff>371475</xdr:colOff>
      <xdr:row>5</xdr:row>
      <xdr:rowOff>0</xdr:rowOff>
    </xdr:to>
    <xdr:sp macro="" textlink="">
      <xdr:nvSpPr>
        <xdr:cNvPr id="29" name="TextBox 28" hidden="1"/>
        <xdr:cNvSpPr txBox="1"/>
      </xdr:nvSpPr>
      <xdr:spPr>
        <a:xfrm>
          <a:off x="4400550" y="581025"/>
          <a:ext cx="35147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marL="0" indent="0" algn="r"/>
          <a:r>
            <a:rPr lang="en-US" sz="1050" b="1">
              <a:solidFill>
                <a:schemeClr val="accent2"/>
              </a:solidFill>
              <a:latin typeface="+mn-lt"/>
              <a:ea typeface="+mn-ea"/>
              <a:cs typeface="+mn-cs"/>
            </a:rPr>
            <a:t>This column will automatically transfer</a:t>
          </a:r>
          <a:r>
            <a:rPr lang="en-US" sz="1050" b="1" baseline="0">
              <a:solidFill>
                <a:schemeClr val="accent2"/>
              </a:solidFill>
              <a:latin typeface="+mn-lt"/>
              <a:ea typeface="+mn-ea"/>
              <a:cs typeface="+mn-cs"/>
            </a:rPr>
            <a:t> figures</a:t>
          </a:r>
          <a:r>
            <a:rPr lang="en-US" sz="1050" b="1">
              <a:solidFill>
                <a:schemeClr val="accent2"/>
              </a:solidFill>
              <a:latin typeface="+mn-lt"/>
              <a:ea typeface="+mn-ea"/>
              <a:cs typeface="+mn-cs"/>
            </a:rPr>
            <a:t>.</a:t>
          </a:r>
        </a:p>
        <a:p>
          <a:pPr marL="0" indent="0" algn="r"/>
          <a:r>
            <a:rPr lang="en-US" sz="1050" b="1">
              <a:solidFill>
                <a:schemeClr val="accent2"/>
              </a:solidFill>
              <a:latin typeface="+mn-lt"/>
              <a:ea typeface="+mn-ea"/>
              <a:cs typeface="+mn-cs"/>
            </a:rPr>
            <a:t>You</a:t>
          </a:r>
          <a:r>
            <a:rPr lang="en-US" sz="1050" b="1" baseline="0">
              <a:solidFill>
                <a:schemeClr val="accent2"/>
              </a:solidFill>
              <a:latin typeface="+mn-lt"/>
              <a:ea typeface="+mn-ea"/>
              <a:cs typeface="+mn-cs"/>
            </a:rPr>
            <a:t> can change them if necessary.</a:t>
          </a:r>
          <a:endParaRPr lang="en-US" sz="1050" b="1">
            <a:solidFill>
              <a:schemeClr val="accent2"/>
            </a:solidFill>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7</xdr:row>
      <xdr:rowOff>9525</xdr:rowOff>
    </xdr:from>
    <xdr:to>
      <xdr:col>15</xdr:col>
      <xdr:colOff>228599</xdr:colOff>
      <xdr:row>13</xdr:row>
      <xdr:rowOff>85725</xdr:rowOff>
    </xdr:to>
    <xdr:sp macro="" textlink="">
      <xdr:nvSpPr>
        <xdr:cNvPr id="2" name="TextBox 1"/>
        <xdr:cNvSpPr txBox="1"/>
      </xdr:nvSpPr>
      <xdr:spPr>
        <a:xfrm>
          <a:off x="8448675" y="1295400"/>
          <a:ext cx="1447799" cy="11906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The </a:t>
          </a:r>
          <a:r>
            <a:rPr lang="en-US" sz="1100" b="1" u="sng"/>
            <a:t>Capital Outlay Budget </a:t>
          </a:r>
          <a:r>
            <a:rPr lang="en-US" sz="1100" b="0" u="none"/>
            <a:t>should be specific regarding planned acquisitions of real property and/or equipment.</a:t>
          </a:r>
        </a:p>
      </xdr:txBody>
    </xdr:sp>
    <xdr:clientData/>
  </xdr:twoCellAnchor>
  <xdr:twoCellAnchor>
    <xdr:from>
      <xdr:col>5</xdr:col>
      <xdr:colOff>28575</xdr:colOff>
      <xdr:row>30</xdr:row>
      <xdr:rowOff>0</xdr:rowOff>
    </xdr:from>
    <xdr:to>
      <xdr:col>6</xdr:col>
      <xdr:colOff>114300</xdr:colOff>
      <xdr:row>30</xdr:row>
      <xdr:rowOff>142874</xdr:rowOff>
    </xdr:to>
    <xdr:sp macro="" textlink="">
      <xdr:nvSpPr>
        <xdr:cNvPr id="3" name="TextBox 2">
          <a:hlinkClick xmlns:r="http://schemas.openxmlformats.org/officeDocument/2006/relationships" r:id="rId1"/>
        </xdr:cNvPr>
        <xdr:cNvSpPr txBox="1"/>
      </xdr:nvSpPr>
      <xdr:spPr>
        <a:xfrm>
          <a:off x="3362325" y="5286375"/>
          <a:ext cx="68897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13</xdr:col>
      <xdr:colOff>19051</xdr:colOff>
      <xdr:row>129</xdr:row>
      <xdr:rowOff>47626</xdr:rowOff>
    </xdr:from>
    <xdr:to>
      <xdr:col>15</xdr:col>
      <xdr:colOff>180975</xdr:colOff>
      <xdr:row>135</xdr:row>
      <xdr:rowOff>161926</xdr:rowOff>
    </xdr:to>
    <xdr:sp macro="" textlink="">
      <xdr:nvSpPr>
        <xdr:cNvPr id="8" name="TextBox 7"/>
        <xdr:cNvSpPr txBox="1"/>
      </xdr:nvSpPr>
      <xdr:spPr>
        <a:xfrm>
          <a:off x="8467726" y="21802726"/>
          <a:ext cx="1381124" cy="12382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The </a:t>
          </a:r>
          <a:r>
            <a:rPr lang="en-US" sz="1100" b="1" u="sng"/>
            <a:t>debt service budget </a:t>
          </a:r>
          <a:r>
            <a:rPr lang="en-US" sz="1100" b="0" u="none"/>
            <a:t>needs to show both components of debt service, principal and interest.</a:t>
          </a:r>
        </a:p>
      </xdr:txBody>
    </xdr:sp>
    <xdr:clientData/>
  </xdr:twoCellAnchor>
  <xdr:twoCellAnchor>
    <xdr:from>
      <xdr:col>13</xdr:col>
      <xdr:colOff>8661</xdr:colOff>
      <xdr:row>16</xdr:row>
      <xdr:rowOff>38100</xdr:rowOff>
    </xdr:from>
    <xdr:to>
      <xdr:col>15</xdr:col>
      <xdr:colOff>228600</xdr:colOff>
      <xdr:row>25</xdr:row>
      <xdr:rowOff>133349</xdr:rowOff>
    </xdr:to>
    <xdr:sp macro="" textlink="">
      <xdr:nvSpPr>
        <xdr:cNvPr id="9" name="TextBox 8"/>
        <xdr:cNvSpPr txBox="1"/>
      </xdr:nvSpPr>
      <xdr:spPr>
        <a:xfrm>
          <a:off x="8457336" y="2933700"/>
          <a:ext cx="1439139" cy="172402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The </a:t>
          </a:r>
          <a:r>
            <a:rPr lang="en-US" sz="1050" b="1" u="sng"/>
            <a:t>Administration Budget</a:t>
          </a:r>
          <a:r>
            <a:rPr lang="en-US" sz="1050" b="1"/>
            <a:t> </a:t>
          </a:r>
          <a:r>
            <a:rPr lang="en-US" sz="1050"/>
            <a:t>outlines the funds set aside for personnel services, board expenses, con-tractual expenses, and other miscellaneous administrative expens-es (i.e. postage).</a:t>
          </a:r>
        </a:p>
      </xdr:txBody>
    </xdr:sp>
    <xdr:clientData/>
  </xdr:twoCellAnchor>
  <xdr:twoCellAnchor>
    <xdr:from>
      <xdr:col>13</xdr:col>
      <xdr:colOff>8661</xdr:colOff>
      <xdr:row>33</xdr:row>
      <xdr:rowOff>106507</xdr:rowOff>
    </xdr:from>
    <xdr:to>
      <xdr:col>17</xdr:col>
      <xdr:colOff>313461</xdr:colOff>
      <xdr:row>36</xdr:row>
      <xdr:rowOff>116032</xdr:rowOff>
    </xdr:to>
    <xdr:sp macro="" textlink="">
      <xdr:nvSpPr>
        <xdr:cNvPr id="10" name="TextBox 9"/>
        <xdr:cNvSpPr txBox="1"/>
      </xdr:nvSpPr>
      <xdr:spPr>
        <a:xfrm>
          <a:off x="7114311" y="5907232"/>
          <a:ext cx="2743200" cy="4953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Be sure to list any significant </a:t>
          </a:r>
          <a:r>
            <a:rPr lang="en-US" sz="1100" b="1"/>
            <a:t>board expenses </a:t>
          </a:r>
          <a:r>
            <a:rPr lang="en-US" sz="1100"/>
            <a:t>that are not already shown below.</a:t>
          </a:r>
        </a:p>
      </xdr:txBody>
    </xdr:sp>
    <xdr:clientData/>
  </xdr:twoCellAnchor>
  <xdr:twoCellAnchor>
    <xdr:from>
      <xdr:col>13</xdr:col>
      <xdr:colOff>5195</xdr:colOff>
      <xdr:row>40</xdr:row>
      <xdr:rowOff>77932</xdr:rowOff>
    </xdr:from>
    <xdr:to>
      <xdr:col>17</xdr:col>
      <xdr:colOff>309995</xdr:colOff>
      <xdr:row>46</xdr:row>
      <xdr:rowOff>87457</xdr:rowOff>
    </xdr:to>
    <xdr:sp macro="" textlink="">
      <xdr:nvSpPr>
        <xdr:cNvPr id="11" name="TextBox 10"/>
        <xdr:cNvSpPr txBox="1"/>
      </xdr:nvSpPr>
      <xdr:spPr>
        <a:xfrm>
          <a:off x="8453870" y="7031182"/>
          <a:ext cx="2743200" cy="981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Contractual services </a:t>
          </a:r>
          <a:r>
            <a:rPr lang="en-US" sz="1100"/>
            <a:t>are services provided to the district where written contracts are involved.  Be sure to list any significant contractual expenses that are not already shown below.</a:t>
          </a:r>
        </a:p>
      </xdr:txBody>
    </xdr:sp>
    <xdr:clientData/>
  </xdr:twoCellAnchor>
  <xdr:twoCellAnchor>
    <xdr:from>
      <xdr:col>13</xdr:col>
      <xdr:colOff>8660</xdr:colOff>
      <xdr:row>26</xdr:row>
      <xdr:rowOff>68407</xdr:rowOff>
    </xdr:from>
    <xdr:to>
      <xdr:col>17</xdr:col>
      <xdr:colOff>313460</xdr:colOff>
      <xdr:row>32</xdr:row>
      <xdr:rowOff>96982</xdr:rowOff>
    </xdr:to>
    <xdr:sp macro="" textlink="">
      <xdr:nvSpPr>
        <xdr:cNvPr id="12" name="TextBox 11">
          <a:hlinkClick xmlns:r="http://schemas.openxmlformats.org/officeDocument/2006/relationships" r:id="rId2"/>
        </xdr:cNvPr>
        <xdr:cNvSpPr txBox="1"/>
      </xdr:nvSpPr>
      <xdr:spPr>
        <a:xfrm>
          <a:off x="7114310" y="4735657"/>
          <a:ext cx="2743200" cy="10001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Personnel Services </a:t>
          </a:r>
          <a:r>
            <a:rPr lang="en-US" sz="1100"/>
            <a:t>includes gross salary only for those with administrative type duties (i.e. bookkeepers, clerks, managers, etc.).  Click on the cell for more information.</a:t>
          </a:r>
        </a:p>
      </xdr:txBody>
    </xdr:sp>
    <xdr:clientData/>
  </xdr:twoCellAnchor>
  <xdr:twoCellAnchor>
    <xdr:from>
      <xdr:col>5</xdr:col>
      <xdr:colOff>133350</xdr:colOff>
      <xdr:row>13</xdr:row>
      <xdr:rowOff>85725</xdr:rowOff>
    </xdr:from>
    <xdr:to>
      <xdr:col>6</xdr:col>
      <xdr:colOff>523875</xdr:colOff>
      <xdr:row>16</xdr:row>
      <xdr:rowOff>82549</xdr:rowOff>
    </xdr:to>
    <xdr:sp macro="" textlink="">
      <xdr:nvSpPr>
        <xdr:cNvPr id="13" name="TextBox 12">
          <a:hlinkClick xmlns:r="http://schemas.openxmlformats.org/officeDocument/2006/relationships" r:id="rId1"/>
        </xdr:cNvPr>
        <xdr:cNvSpPr txBox="1"/>
      </xdr:nvSpPr>
      <xdr:spPr>
        <a:xfrm>
          <a:off x="3228975" y="2486025"/>
          <a:ext cx="1000125" cy="492124"/>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900" b="0">
              <a:latin typeface="Arial" panose="020B0604020202020204" pitchFamily="34" charset="0"/>
              <a:cs typeface="Arial" panose="020B0604020202020204" pitchFamily="34" charset="0"/>
            </a:rPr>
            <a:t>Need</a:t>
          </a:r>
          <a:r>
            <a:rPr lang="en-US" sz="900" b="0" baseline="0">
              <a:latin typeface="Arial" panose="020B0604020202020204" pitchFamily="34" charset="0"/>
              <a:cs typeface="Arial" panose="020B0604020202020204" pitchFamily="34" charset="0"/>
            </a:rPr>
            <a:t> more details? Click to add more.</a:t>
          </a:r>
          <a:endParaRPr lang="en-US" sz="900" b="0">
            <a:latin typeface="Arial" panose="020B0604020202020204" pitchFamily="34" charset="0"/>
            <a:cs typeface="Arial" panose="020B0604020202020204" pitchFamily="34" charset="0"/>
          </a:endParaRPr>
        </a:p>
      </xdr:txBody>
    </xdr:sp>
    <xdr:clientData fPrintsWithSheet="0"/>
  </xdr:twoCellAnchor>
  <xdr:twoCellAnchor>
    <xdr:from>
      <xdr:col>5</xdr:col>
      <xdr:colOff>38100</xdr:colOff>
      <xdr:row>53</xdr:row>
      <xdr:rowOff>1</xdr:rowOff>
    </xdr:from>
    <xdr:to>
      <xdr:col>6</xdr:col>
      <xdr:colOff>123825</xdr:colOff>
      <xdr:row>53</xdr:row>
      <xdr:rowOff>142875</xdr:rowOff>
    </xdr:to>
    <xdr:sp macro="" textlink="">
      <xdr:nvSpPr>
        <xdr:cNvPr id="14" name="TextBox 13">
          <a:hlinkClick xmlns:r="http://schemas.openxmlformats.org/officeDocument/2006/relationships" r:id="rId1"/>
        </xdr:cNvPr>
        <xdr:cNvSpPr txBox="1"/>
      </xdr:nvSpPr>
      <xdr:spPr>
        <a:xfrm>
          <a:off x="2762250" y="6457951"/>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28575</xdr:colOff>
      <xdr:row>37</xdr:row>
      <xdr:rowOff>1</xdr:rowOff>
    </xdr:from>
    <xdr:to>
      <xdr:col>6</xdr:col>
      <xdr:colOff>114300</xdr:colOff>
      <xdr:row>37</xdr:row>
      <xdr:rowOff>142875</xdr:rowOff>
    </xdr:to>
    <xdr:sp macro="" textlink="">
      <xdr:nvSpPr>
        <xdr:cNvPr id="15" name="TextBox 14">
          <a:hlinkClick xmlns:r="http://schemas.openxmlformats.org/officeDocument/2006/relationships" r:id="rId1"/>
        </xdr:cNvPr>
        <xdr:cNvSpPr txBox="1"/>
      </xdr:nvSpPr>
      <xdr:spPr>
        <a:xfrm>
          <a:off x="2752725" y="3867151"/>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44</xdr:row>
      <xdr:rowOff>1</xdr:rowOff>
    </xdr:from>
    <xdr:to>
      <xdr:col>6</xdr:col>
      <xdr:colOff>104775</xdr:colOff>
      <xdr:row>44</xdr:row>
      <xdr:rowOff>142875</xdr:rowOff>
    </xdr:to>
    <xdr:sp macro="" textlink="">
      <xdr:nvSpPr>
        <xdr:cNvPr id="16" name="TextBox 15">
          <a:hlinkClick xmlns:r="http://schemas.openxmlformats.org/officeDocument/2006/relationships" r:id="rId1"/>
        </xdr:cNvPr>
        <xdr:cNvSpPr txBox="1"/>
      </xdr:nvSpPr>
      <xdr:spPr>
        <a:xfrm>
          <a:off x="2743200" y="5000626"/>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13</xdr:col>
      <xdr:colOff>0</xdr:colOff>
      <xdr:row>61</xdr:row>
      <xdr:rowOff>19049</xdr:rowOff>
    </xdr:from>
    <xdr:to>
      <xdr:col>17</xdr:col>
      <xdr:colOff>304800</xdr:colOff>
      <xdr:row>64</xdr:row>
      <xdr:rowOff>95250</xdr:rowOff>
    </xdr:to>
    <xdr:sp macro="" textlink="">
      <xdr:nvSpPr>
        <xdr:cNvPr id="17" name="TextBox 16"/>
        <xdr:cNvSpPr txBox="1"/>
      </xdr:nvSpPr>
      <xdr:spPr>
        <a:xfrm>
          <a:off x="8448675" y="10410824"/>
          <a:ext cx="2743200" cy="70485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The </a:t>
          </a:r>
          <a:r>
            <a:rPr lang="en-US" sz="1100" b="1" u="sng"/>
            <a:t>Operations Budget</a:t>
          </a:r>
          <a:r>
            <a:rPr lang="en-US" sz="1100" b="1"/>
            <a:t> </a:t>
          </a:r>
          <a:r>
            <a:rPr lang="en-US" sz="1100"/>
            <a:t>outlines the funds used/to be used for non-administrative personnel, travel, operating supplies, and program services.</a:t>
          </a:r>
        </a:p>
      </xdr:txBody>
    </xdr:sp>
    <xdr:clientData/>
  </xdr:twoCellAnchor>
  <xdr:twoCellAnchor>
    <xdr:from>
      <xdr:col>13</xdr:col>
      <xdr:colOff>9525</xdr:colOff>
      <xdr:row>73</xdr:row>
      <xdr:rowOff>95249</xdr:rowOff>
    </xdr:from>
    <xdr:to>
      <xdr:col>17</xdr:col>
      <xdr:colOff>314325</xdr:colOff>
      <xdr:row>77</xdr:row>
      <xdr:rowOff>76200</xdr:rowOff>
    </xdr:to>
    <xdr:sp macro="" textlink="">
      <xdr:nvSpPr>
        <xdr:cNvPr id="18" name="TextBox 17"/>
        <xdr:cNvSpPr txBox="1"/>
      </xdr:nvSpPr>
      <xdr:spPr>
        <a:xfrm>
          <a:off x="8458200" y="12572999"/>
          <a:ext cx="2743200" cy="62865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Travel</a:t>
          </a:r>
          <a:r>
            <a:rPr lang="en-US" sz="1100"/>
            <a:t> should include only travel related to providing the services for which the district or board was formed.</a:t>
          </a:r>
        </a:p>
      </xdr:txBody>
    </xdr:sp>
    <xdr:clientData/>
  </xdr:twoCellAnchor>
  <xdr:twoCellAnchor>
    <xdr:from>
      <xdr:col>13</xdr:col>
      <xdr:colOff>19050</xdr:colOff>
      <xdr:row>78</xdr:row>
      <xdr:rowOff>57150</xdr:rowOff>
    </xdr:from>
    <xdr:to>
      <xdr:col>17</xdr:col>
      <xdr:colOff>323850</xdr:colOff>
      <xdr:row>84</xdr:row>
      <xdr:rowOff>76200</xdr:rowOff>
    </xdr:to>
    <xdr:sp macro="" textlink="">
      <xdr:nvSpPr>
        <xdr:cNvPr id="19" name="TextBox 18"/>
        <xdr:cNvSpPr txBox="1"/>
      </xdr:nvSpPr>
      <xdr:spPr>
        <a:xfrm>
          <a:off x="8467725" y="13344525"/>
          <a:ext cx="2743200" cy="990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Operating supplies </a:t>
          </a:r>
          <a:r>
            <a:rPr lang="en-US" sz="1100"/>
            <a:t>should include </a:t>
          </a:r>
          <a:r>
            <a:rPr lang="en-US" sz="1100" b="0"/>
            <a:t>supplies</a:t>
          </a:r>
          <a:r>
            <a:rPr lang="en-US" sz="1100"/>
            <a:t> specific to providing the services for which the district or board was formed.  Some districts will include repairs and maintenance on equipment.</a:t>
          </a:r>
        </a:p>
      </xdr:txBody>
    </xdr:sp>
    <xdr:clientData/>
  </xdr:twoCellAnchor>
  <xdr:twoCellAnchor>
    <xdr:from>
      <xdr:col>13</xdr:col>
      <xdr:colOff>19050</xdr:colOff>
      <xdr:row>85</xdr:row>
      <xdr:rowOff>57149</xdr:rowOff>
    </xdr:from>
    <xdr:to>
      <xdr:col>17</xdr:col>
      <xdr:colOff>323850</xdr:colOff>
      <xdr:row>92</xdr:row>
      <xdr:rowOff>104775</xdr:rowOff>
    </xdr:to>
    <xdr:sp macro="" textlink="">
      <xdr:nvSpPr>
        <xdr:cNvPr id="20" name="TextBox 19"/>
        <xdr:cNvSpPr txBox="1"/>
      </xdr:nvSpPr>
      <xdr:spPr>
        <a:xfrm>
          <a:off x="8467725" y="14477999"/>
          <a:ext cx="2743200" cy="118110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Program service </a:t>
          </a:r>
          <a:r>
            <a:rPr lang="en-US" sz="1100"/>
            <a:t>costs are those directly associated with providing services, for which the entity was formed, to its constituency.  For a list of examples, please see the "Special District Accounting Manual" under the "Budget Report Form" section.</a:t>
          </a:r>
        </a:p>
      </xdr:txBody>
    </xdr:sp>
    <xdr:clientData/>
  </xdr:twoCellAnchor>
  <xdr:twoCellAnchor>
    <xdr:from>
      <xdr:col>13</xdr:col>
      <xdr:colOff>0</xdr:colOff>
      <xdr:row>65</xdr:row>
      <xdr:rowOff>28575</xdr:rowOff>
    </xdr:from>
    <xdr:to>
      <xdr:col>17</xdr:col>
      <xdr:colOff>304800</xdr:colOff>
      <xdr:row>72</xdr:row>
      <xdr:rowOff>38101</xdr:rowOff>
    </xdr:to>
    <xdr:sp macro="" textlink="">
      <xdr:nvSpPr>
        <xdr:cNvPr id="21" name="TextBox 20">
          <a:hlinkClick xmlns:r="http://schemas.openxmlformats.org/officeDocument/2006/relationships" r:id="rId3"/>
        </xdr:cNvPr>
        <xdr:cNvSpPr txBox="1"/>
      </xdr:nvSpPr>
      <xdr:spPr>
        <a:xfrm>
          <a:off x="8448675" y="11210925"/>
          <a:ext cx="2743200" cy="114300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Personnel services </a:t>
          </a:r>
          <a:r>
            <a:rPr lang="en-US" sz="1100" b="0"/>
            <a:t>include gross salary for all non-administrative employees whose duties relate to providing the services for which the district or board was formed.  Click the on the cell for more information.</a:t>
          </a:r>
        </a:p>
      </xdr:txBody>
    </xdr:sp>
    <xdr:clientData/>
  </xdr:twoCellAnchor>
  <xdr:twoCellAnchor>
    <xdr:from>
      <xdr:col>5</xdr:col>
      <xdr:colOff>19050</xdr:colOff>
      <xdr:row>68</xdr:row>
      <xdr:rowOff>0</xdr:rowOff>
    </xdr:from>
    <xdr:to>
      <xdr:col>6</xdr:col>
      <xdr:colOff>104775</xdr:colOff>
      <xdr:row>68</xdr:row>
      <xdr:rowOff>142874</xdr:rowOff>
    </xdr:to>
    <xdr:sp macro="" textlink="">
      <xdr:nvSpPr>
        <xdr:cNvPr id="22" name="TextBox 21">
          <a:hlinkClick xmlns:r="http://schemas.openxmlformats.org/officeDocument/2006/relationships" r:id="rId1"/>
        </xdr:cNvPr>
        <xdr:cNvSpPr txBox="1"/>
      </xdr:nvSpPr>
      <xdr:spPr>
        <a:xfrm>
          <a:off x="2667000" y="255270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80</xdr:row>
      <xdr:rowOff>0</xdr:rowOff>
    </xdr:from>
    <xdr:to>
      <xdr:col>6</xdr:col>
      <xdr:colOff>104775</xdr:colOff>
      <xdr:row>80</xdr:row>
      <xdr:rowOff>142874</xdr:rowOff>
    </xdr:to>
    <xdr:sp macro="" textlink="">
      <xdr:nvSpPr>
        <xdr:cNvPr id="23" name="TextBox 22">
          <a:hlinkClick xmlns:r="http://schemas.openxmlformats.org/officeDocument/2006/relationships" r:id="rId1"/>
        </xdr:cNvPr>
        <xdr:cNvSpPr txBox="1"/>
      </xdr:nvSpPr>
      <xdr:spPr>
        <a:xfrm>
          <a:off x="2667000" y="449580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28575</xdr:colOff>
      <xdr:row>86</xdr:row>
      <xdr:rowOff>0</xdr:rowOff>
    </xdr:from>
    <xdr:to>
      <xdr:col>6</xdr:col>
      <xdr:colOff>114300</xdr:colOff>
      <xdr:row>86</xdr:row>
      <xdr:rowOff>142874</xdr:rowOff>
    </xdr:to>
    <xdr:sp macro="" textlink="">
      <xdr:nvSpPr>
        <xdr:cNvPr id="24" name="TextBox 23">
          <a:hlinkClick xmlns:r="http://schemas.openxmlformats.org/officeDocument/2006/relationships" r:id="rId1"/>
        </xdr:cNvPr>
        <xdr:cNvSpPr txBox="1"/>
      </xdr:nvSpPr>
      <xdr:spPr>
        <a:xfrm>
          <a:off x="2676525" y="546735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92</xdr:row>
      <xdr:rowOff>9525</xdr:rowOff>
    </xdr:from>
    <xdr:to>
      <xdr:col>6</xdr:col>
      <xdr:colOff>104775</xdr:colOff>
      <xdr:row>92</xdr:row>
      <xdr:rowOff>152399</xdr:rowOff>
    </xdr:to>
    <xdr:sp macro="" textlink="">
      <xdr:nvSpPr>
        <xdr:cNvPr id="25" name="TextBox 24">
          <a:hlinkClick xmlns:r="http://schemas.openxmlformats.org/officeDocument/2006/relationships" r:id="rId1"/>
        </xdr:cNvPr>
        <xdr:cNvSpPr txBox="1"/>
      </xdr:nvSpPr>
      <xdr:spPr>
        <a:xfrm>
          <a:off x="2667000" y="6448425"/>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98</xdr:row>
      <xdr:rowOff>0</xdr:rowOff>
    </xdr:from>
    <xdr:to>
      <xdr:col>6</xdr:col>
      <xdr:colOff>104775</xdr:colOff>
      <xdr:row>98</xdr:row>
      <xdr:rowOff>142874</xdr:rowOff>
    </xdr:to>
    <xdr:sp macro="" textlink="">
      <xdr:nvSpPr>
        <xdr:cNvPr id="26" name="TextBox 25">
          <a:hlinkClick xmlns:r="http://schemas.openxmlformats.org/officeDocument/2006/relationships" r:id="rId1"/>
        </xdr:cNvPr>
        <xdr:cNvSpPr txBox="1"/>
      </xdr:nvSpPr>
      <xdr:spPr>
        <a:xfrm>
          <a:off x="2667000" y="741045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74</xdr:row>
      <xdr:rowOff>0</xdr:rowOff>
    </xdr:from>
    <xdr:to>
      <xdr:col>6</xdr:col>
      <xdr:colOff>104775</xdr:colOff>
      <xdr:row>74</xdr:row>
      <xdr:rowOff>142874</xdr:rowOff>
    </xdr:to>
    <xdr:sp macro="" textlink="">
      <xdr:nvSpPr>
        <xdr:cNvPr id="27" name="TextBox 26">
          <a:hlinkClick xmlns:r="http://schemas.openxmlformats.org/officeDocument/2006/relationships" r:id="rId1"/>
        </xdr:cNvPr>
        <xdr:cNvSpPr txBox="1"/>
      </xdr:nvSpPr>
      <xdr:spPr>
        <a:xfrm>
          <a:off x="2667000" y="352425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13</xdr:col>
      <xdr:colOff>9525</xdr:colOff>
      <xdr:row>104</xdr:row>
      <xdr:rowOff>28574</xdr:rowOff>
    </xdr:from>
    <xdr:to>
      <xdr:col>17</xdr:col>
      <xdr:colOff>314325</xdr:colOff>
      <xdr:row>107</xdr:row>
      <xdr:rowOff>19050</xdr:rowOff>
    </xdr:to>
    <xdr:sp macro="" textlink="">
      <xdr:nvSpPr>
        <xdr:cNvPr id="28" name="TextBox 27"/>
        <xdr:cNvSpPr txBox="1"/>
      </xdr:nvSpPr>
      <xdr:spPr>
        <a:xfrm>
          <a:off x="8458200" y="17554574"/>
          <a:ext cx="2743200" cy="62865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sng"/>
            <a:t>Indirect costs</a:t>
          </a:r>
          <a:r>
            <a:rPr lang="en-US" sz="1100" b="1" u="none"/>
            <a:t> </a:t>
          </a:r>
          <a:r>
            <a:rPr lang="en-US" sz="1100"/>
            <a:t>are those which are not directly attributed to specific cost objects.  Click on the cell for an example.</a:t>
          </a:r>
        </a:p>
      </xdr:txBody>
    </xdr:sp>
    <xdr:clientData/>
  </xdr:twoCellAnchor>
  <xdr:twoCellAnchor>
    <xdr:from>
      <xdr:col>13</xdr:col>
      <xdr:colOff>9525</xdr:colOff>
      <xdr:row>108</xdr:row>
      <xdr:rowOff>57149</xdr:rowOff>
    </xdr:from>
    <xdr:to>
      <xdr:col>17</xdr:col>
      <xdr:colOff>314325</xdr:colOff>
      <xdr:row>111</xdr:row>
      <xdr:rowOff>28575</xdr:rowOff>
    </xdr:to>
    <xdr:sp macro="" textlink="">
      <xdr:nvSpPr>
        <xdr:cNvPr id="29" name="TextBox 28"/>
        <xdr:cNvSpPr txBox="1"/>
      </xdr:nvSpPr>
      <xdr:spPr>
        <a:xfrm>
          <a:off x="8458200" y="18383249"/>
          <a:ext cx="2743200" cy="45720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none"/>
            <a:t>Insurance</a:t>
          </a:r>
          <a:r>
            <a:rPr lang="en-US" sz="1100" b="0" u="none"/>
            <a:t> costs include the cost of any required surety bonds, as well as all other forms of insurance indicated on this form.</a:t>
          </a:r>
        </a:p>
      </xdr:txBody>
    </xdr:sp>
    <xdr:clientData/>
  </xdr:twoCellAnchor>
  <xdr:twoCellAnchor>
    <xdr:from>
      <xdr:col>13</xdr:col>
      <xdr:colOff>19050</xdr:colOff>
      <xdr:row>113</xdr:row>
      <xdr:rowOff>9524</xdr:rowOff>
    </xdr:from>
    <xdr:to>
      <xdr:col>17</xdr:col>
      <xdr:colOff>323850</xdr:colOff>
      <xdr:row>121</xdr:row>
      <xdr:rowOff>38100</xdr:rowOff>
    </xdr:to>
    <xdr:sp macro="" textlink="">
      <xdr:nvSpPr>
        <xdr:cNvPr id="30" name="TextBox 29"/>
        <xdr:cNvSpPr txBox="1"/>
      </xdr:nvSpPr>
      <xdr:spPr>
        <a:xfrm>
          <a:off x="8467725" y="19145249"/>
          <a:ext cx="2743200" cy="132397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Separately list the employer's share of FICA, workers' compensation, unemployment taxes, the employer's share of retirement, health and/or life insurance or any other employee benefits.  The employee's share of FICA and withholding should not be included here.</a:t>
          </a:r>
        </a:p>
      </xdr:txBody>
    </xdr:sp>
    <xdr:clientData/>
  </xdr:twoCellAnchor>
  <xdr:twoCellAnchor>
    <xdr:from>
      <xdr:col>5</xdr:col>
      <xdr:colOff>28575</xdr:colOff>
      <xdr:row>114</xdr:row>
      <xdr:rowOff>0</xdr:rowOff>
    </xdr:from>
    <xdr:to>
      <xdr:col>6</xdr:col>
      <xdr:colOff>114300</xdr:colOff>
      <xdr:row>114</xdr:row>
      <xdr:rowOff>142874</xdr:rowOff>
    </xdr:to>
    <xdr:sp macro="" textlink="">
      <xdr:nvSpPr>
        <xdr:cNvPr id="31" name="TextBox 30">
          <a:hlinkClick xmlns:r="http://schemas.openxmlformats.org/officeDocument/2006/relationships" r:id="rId1"/>
        </xdr:cNvPr>
        <xdr:cNvSpPr txBox="1"/>
      </xdr:nvSpPr>
      <xdr:spPr>
        <a:xfrm>
          <a:off x="2762250" y="262890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28575</xdr:colOff>
      <xdr:row>124</xdr:row>
      <xdr:rowOff>0</xdr:rowOff>
    </xdr:from>
    <xdr:to>
      <xdr:col>6</xdr:col>
      <xdr:colOff>114300</xdr:colOff>
      <xdr:row>124</xdr:row>
      <xdr:rowOff>142874</xdr:rowOff>
    </xdr:to>
    <xdr:sp macro="" textlink="">
      <xdr:nvSpPr>
        <xdr:cNvPr id="32" name="TextBox 31">
          <a:hlinkClick xmlns:r="http://schemas.openxmlformats.org/officeDocument/2006/relationships" r:id="rId1"/>
        </xdr:cNvPr>
        <xdr:cNvSpPr txBox="1"/>
      </xdr:nvSpPr>
      <xdr:spPr>
        <a:xfrm>
          <a:off x="2762250" y="424815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editAs="oneCell">
    <xdr:from>
      <xdr:col>19</xdr:col>
      <xdr:colOff>84873</xdr:colOff>
      <xdr:row>1</xdr:row>
      <xdr:rowOff>6350</xdr:rowOff>
    </xdr:from>
    <xdr:to>
      <xdr:col>31</xdr:col>
      <xdr:colOff>266700</xdr:colOff>
      <xdr:row>16</xdr:row>
      <xdr:rowOff>142875</xdr:rowOff>
    </xdr:to>
    <xdr:pic>
      <xdr:nvPicPr>
        <xdr:cNvPr id="4" name="Picture 3" descr="Screen Clipping"/>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6834" b="38217"/>
        <a:stretch/>
      </xdr:blipFill>
      <xdr:spPr>
        <a:xfrm>
          <a:off x="12191148" y="301625"/>
          <a:ext cx="7535127" cy="2736850"/>
        </a:xfrm>
        <a:prstGeom prst="rect">
          <a:avLst/>
        </a:prstGeom>
        <a:noFill/>
        <a:ln>
          <a:noFill/>
        </a:ln>
      </xdr:spPr>
    </xdr:pic>
    <xdr:clientData/>
  </xdr:twoCellAnchor>
  <xdr:twoCellAnchor>
    <xdr:from>
      <xdr:col>15</xdr:col>
      <xdr:colOff>485775</xdr:colOff>
      <xdr:row>0</xdr:row>
      <xdr:rowOff>200025</xdr:rowOff>
    </xdr:from>
    <xdr:to>
      <xdr:col>18</xdr:col>
      <xdr:colOff>523875</xdr:colOff>
      <xdr:row>22</xdr:row>
      <xdr:rowOff>285750</xdr:rowOff>
    </xdr:to>
    <xdr:grpSp>
      <xdr:nvGrpSpPr>
        <xdr:cNvPr id="5" name="Group 4"/>
        <xdr:cNvGrpSpPr/>
      </xdr:nvGrpSpPr>
      <xdr:grpSpPr>
        <a:xfrm>
          <a:off x="9658350" y="200025"/>
          <a:ext cx="1866900" cy="3943350"/>
          <a:chOff x="8620125" y="171450"/>
          <a:chExt cx="1866900" cy="3962400"/>
        </a:xfrm>
      </xdr:grpSpPr>
      <xdr:sp macro="" textlink="">
        <xdr:nvSpPr>
          <xdr:cNvPr id="34" name="Rectangle 33"/>
          <xdr:cNvSpPr/>
        </xdr:nvSpPr>
        <xdr:spPr>
          <a:xfrm>
            <a:off x="8620125" y="171450"/>
            <a:ext cx="1724025" cy="3962400"/>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35" name="TextBox 34">
            <a:hlinkClick xmlns:r="http://schemas.openxmlformats.org/officeDocument/2006/relationships" r:id="rId5"/>
          </xdr:cNvPr>
          <xdr:cNvSpPr txBox="1"/>
        </xdr:nvSpPr>
        <xdr:spPr>
          <a:xfrm>
            <a:off x="8710863" y="581025"/>
            <a:ext cx="1526051"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36" name="TextBox 35">
            <a:hlinkClick xmlns:r="http://schemas.openxmlformats.org/officeDocument/2006/relationships" r:id="rId6"/>
          </xdr:cNvPr>
          <xdr:cNvSpPr txBox="1"/>
        </xdr:nvSpPr>
        <xdr:spPr>
          <a:xfrm>
            <a:off x="8710863" y="857250"/>
            <a:ext cx="1526051"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37" name="TextBox 36">
            <a:hlinkClick xmlns:r="http://schemas.openxmlformats.org/officeDocument/2006/relationships" r:id="rId7"/>
          </xdr:cNvPr>
          <xdr:cNvSpPr txBox="1"/>
        </xdr:nvSpPr>
        <xdr:spPr>
          <a:xfrm>
            <a:off x="8710863" y="1152525"/>
            <a:ext cx="1526051"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38" name="TextBox 37">
            <a:hlinkClick xmlns:r="http://schemas.openxmlformats.org/officeDocument/2006/relationships" r:id="rId8"/>
          </xdr:cNvPr>
          <xdr:cNvSpPr txBox="1"/>
        </xdr:nvSpPr>
        <xdr:spPr>
          <a:xfrm>
            <a:off x="8710863" y="1438275"/>
            <a:ext cx="1526051"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39" name="TextBox 38">
            <a:hlinkClick xmlns:r="http://schemas.openxmlformats.org/officeDocument/2006/relationships" r:id="rId9"/>
          </xdr:cNvPr>
          <xdr:cNvSpPr txBox="1"/>
        </xdr:nvSpPr>
        <xdr:spPr>
          <a:xfrm>
            <a:off x="8710863" y="3200400"/>
            <a:ext cx="1526051"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40" name="TextBox 39">
            <a:hlinkClick xmlns:r="http://schemas.openxmlformats.org/officeDocument/2006/relationships" r:id="rId1"/>
          </xdr:cNvPr>
          <xdr:cNvSpPr txBox="1"/>
        </xdr:nvSpPr>
        <xdr:spPr>
          <a:xfrm>
            <a:off x="8710863" y="3495675"/>
            <a:ext cx="1526051"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41" name="TextBox 40">
            <a:hlinkClick xmlns:r="http://schemas.openxmlformats.org/officeDocument/2006/relationships" r:id="rId10"/>
          </xdr:cNvPr>
          <xdr:cNvSpPr txBox="1"/>
        </xdr:nvSpPr>
        <xdr:spPr>
          <a:xfrm>
            <a:off x="8710863" y="3790950"/>
            <a:ext cx="1526051"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42" name="TextBox 41"/>
          <xdr:cNvSpPr txBox="1"/>
        </xdr:nvSpPr>
        <xdr:spPr>
          <a:xfrm>
            <a:off x="8661370" y="209550"/>
            <a:ext cx="1641536"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GO TO:</a:t>
            </a:r>
          </a:p>
        </xdr:txBody>
      </xdr:sp>
      <xdr:sp macro="" textlink="">
        <xdr:nvSpPr>
          <xdr:cNvPr id="44" name="TextBox 43">
            <a:hlinkClick xmlns:r="http://schemas.openxmlformats.org/officeDocument/2006/relationships" r:id="rId11"/>
          </xdr:cNvPr>
          <xdr:cNvSpPr txBox="1"/>
        </xdr:nvSpPr>
        <xdr:spPr>
          <a:xfrm>
            <a:off x="8853738" y="1733550"/>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Capital</a:t>
            </a:r>
            <a:r>
              <a:rPr lang="en-US" sz="1100" b="1" baseline="0"/>
              <a:t> Outlay</a:t>
            </a:r>
            <a:endParaRPr lang="en-US" sz="1100" b="1"/>
          </a:p>
        </xdr:txBody>
      </xdr:sp>
      <xdr:sp macro="" textlink="">
        <xdr:nvSpPr>
          <xdr:cNvPr id="45" name="TextBox 44">
            <a:hlinkClick xmlns:r="http://schemas.openxmlformats.org/officeDocument/2006/relationships" r:id="rId12"/>
          </xdr:cNvPr>
          <xdr:cNvSpPr txBox="1"/>
        </xdr:nvSpPr>
        <xdr:spPr>
          <a:xfrm>
            <a:off x="8853738" y="202882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Administration Budget</a:t>
            </a:r>
          </a:p>
        </xdr:txBody>
      </xdr:sp>
      <xdr:sp macro="" textlink="">
        <xdr:nvSpPr>
          <xdr:cNvPr id="46" name="TextBox 45">
            <a:hlinkClick xmlns:r="http://schemas.openxmlformats.org/officeDocument/2006/relationships" r:id="rId13"/>
          </xdr:cNvPr>
          <xdr:cNvSpPr txBox="1"/>
        </xdr:nvSpPr>
        <xdr:spPr>
          <a:xfrm>
            <a:off x="8853738" y="2886075"/>
            <a:ext cx="1633287" cy="238125"/>
          </a:xfrm>
          <a:prstGeom prst="rect">
            <a:avLst/>
          </a:prstGeom>
          <a:solidFill>
            <a:schemeClr val="accent2">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Debt Service</a:t>
            </a:r>
          </a:p>
        </xdr:txBody>
      </xdr:sp>
      <xdr:sp macro="" textlink="">
        <xdr:nvSpPr>
          <xdr:cNvPr id="47" name="TextBox 46">
            <a:hlinkClick xmlns:r="http://schemas.openxmlformats.org/officeDocument/2006/relationships" r:id="rId14"/>
          </xdr:cNvPr>
          <xdr:cNvSpPr txBox="1"/>
        </xdr:nvSpPr>
        <xdr:spPr>
          <a:xfrm>
            <a:off x="8853738" y="231457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Operations Budget</a:t>
            </a:r>
          </a:p>
        </xdr:txBody>
      </xdr:sp>
      <xdr:sp macro="" textlink="">
        <xdr:nvSpPr>
          <xdr:cNvPr id="48" name="TextBox 47">
            <a:hlinkClick xmlns:r="http://schemas.openxmlformats.org/officeDocument/2006/relationships" r:id="rId15"/>
          </xdr:cNvPr>
          <xdr:cNvSpPr txBox="1"/>
        </xdr:nvSpPr>
        <xdr:spPr>
          <a:xfrm>
            <a:off x="8853738" y="260032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Indirect Costs Budget</a:t>
            </a:r>
          </a:p>
        </xdr:txBody>
      </xdr:sp>
    </xdr:grpSp>
    <xdr:clientData/>
  </xdr:twoCellAnchor>
  <xdr:twoCellAnchor editAs="oneCell">
    <xdr:from>
      <xdr:col>15</xdr:col>
      <xdr:colOff>409575</xdr:colOff>
      <xdr:row>129</xdr:row>
      <xdr:rowOff>114300</xdr:rowOff>
    </xdr:from>
    <xdr:to>
      <xdr:col>27</xdr:col>
      <xdr:colOff>593725</xdr:colOff>
      <xdr:row>136</xdr:row>
      <xdr:rowOff>152400</xdr:rowOff>
    </xdr:to>
    <xdr:pic>
      <xdr:nvPicPr>
        <xdr:cNvPr id="49" name="Picture 48" descr="Screen Clipping"/>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68806" r="6727" b="1090"/>
        <a:stretch/>
      </xdr:blipFill>
      <xdr:spPr>
        <a:xfrm>
          <a:off x="9315450" y="22021800"/>
          <a:ext cx="7537450" cy="1333500"/>
        </a:xfrm>
        <a:prstGeom prst="rect">
          <a:avLst/>
        </a:prstGeom>
      </xdr:spPr>
    </xdr:pic>
    <xdr:clientData/>
  </xdr:twoCellAnchor>
  <xdr:twoCellAnchor>
    <xdr:from>
      <xdr:col>19</xdr:col>
      <xdr:colOff>180975</xdr:colOff>
      <xdr:row>0</xdr:row>
      <xdr:rowOff>114301</xdr:rowOff>
    </xdr:from>
    <xdr:to>
      <xdr:col>25</xdr:col>
      <xdr:colOff>342900</xdr:colOff>
      <xdr:row>1</xdr:row>
      <xdr:rowOff>104776</xdr:rowOff>
    </xdr:to>
    <xdr:sp macro="" textlink="">
      <xdr:nvSpPr>
        <xdr:cNvPr id="51" name="TextBox 50"/>
        <xdr:cNvSpPr txBox="1"/>
      </xdr:nvSpPr>
      <xdr:spPr>
        <a:xfrm>
          <a:off x="12287250" y="114301"/>
          <a:ext cx="3857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twoCellAnchor>
    <xdr:from>
      <xdr:col>15</xdr:col>
      <xdr:colOff>438150</xdr:colOff>
      <xdr:row>128</xdr:row>
      <xdr:rowOff>19050</xdr:rowOff>
    </xdr:from>
    <xdr:to>
      <xdr:col>21</xdr:col>
      <xdr:colOff>600075</xdr:colOff>
      <xdr:row>129</xdr:row>
      <xdr:rowOff>133350</xdr:rowOff>
    </xdr:to>
    <xdr:sp macro="" textlink="">
      <xdr:nvSpPr>
        <xdr:cNvPr id="52" name="TextBox 51"/>
        <xdr:cNvSpPr txBox="1"/>
      </xdr:nvSpPr>
      <xdr:spPr>
        <a:xfrm>
          <a:off x="9344025" y="21755100"/>
          <a:ext cx="3857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257175</xdr:colOff>
      <xdr:row>41</xdr:row>
      <xdr:rowOff>19050</xdr:rowOff>
    </xdr:from>
    <xdr:to>
      <xdr:col>15</xdr:col>
      <xdr:colOff>142875</xdr:colOff>
      <xdr:row>53</xdr:row>
      <xdr:rowOff>95249</xdr:rowOff>
    </xdr:to>
    <xdr:sp macro="" textlink="">
      <xdr:nvSpPr>
        <xdr:cNvPr id="4" name="TextBox 3"/>
        <xdr:cNvSpPr txBox="1"/>
      </xdr:nvSpPr>
      <xdr:spPr>
        <a:xfrm>
          <a:off x="7524750" y="6867525"/>
          <a:ext cx="1714500" cy="201929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none"/>
            <a:t>Other Reserve</a:t>
          </a:r>
          <a:r>
            <a:rPr lang="en-US" sz="1100" b="0" u="none"/>
            <a:t> includes any reserve account(s) that don't fall into the Depreciation or Emergency categories.  </a:t>
          </a:r>
        </a:p>
        <a:p>
          <a:endParaRPr lang="en-US" sz="1100" b="0" u="none"/>
        </a:p>
        <a:p>
          <a:r>
            <a:rPr lang="en-US" sz="1100" b="1" u="none"/>
            <a:t>Example:</a:t>
          </a:r>
        </a:p>
        <a:p>
          <a:r>
            <a:rPr lang="en-US" sz="1100" b="0" u="none"/>
            <a:t>Funds that are not being reserved for asset depreciation or an emergency.</a:t>
          </a:r>
        </a:p>
      </xdr:txBody>
    </xdr:sp>
    <xdr:clientData/>
  </xdr:twoCellAnchor>
  <xdr:twoCellAnchor>
    <xdr:from>
      <xdr:col>12</xdr:col>
      <xdr:colOff>247649</xdr:colOff>
      <xdr:row>56</xdr:row>
      <xdr:rowOff>63500</xdr:rowOff>
    </xdr:from>
    <xdr:to>
      <xdr:col>15</xdr:col>
      <xdr:colOff>123824</xdr:colOff>
      <xdr:row>69</xdr:row>
      <xdr:rowOff>114300</xdr:rowOff>
    </xdr:to>
    <xdr:sp macro="" textlink="">
      <xdr:nvSpPr>
        <xdr:cNvPr id="5" name="TextBox 4"/>
        <xdr:cNvSpPr txBox="1"/>
      </xdr:nvSpPr>
      <xdr:spPr>
        <a:xfrm>
          <a:off x="7515224" y="9779000"/>
          <a:ext cx="1704975" cy="22987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These reserves are</a:t>
          </a:r>
          <a:r>
            <a:rPr lang="en-US" sz="1100" b="0" u="none" baseline="0"/>
            <a:t> funds that strictly set aside for emergencies and should be approved.</a:t>
          </a:r>
        </a:p>
        <a:p>
          <a:endParaRPr lang="en-US" sz="1100" b="0" u="none"/>
        </a:p>
        <a:p>
          <a:r>
            <a:rPr lang="en-US" sz="1100" b="1" u="none"/>
            <a:t>Example:</a:t>
          </a:r>
        </a:p>
        <a:p>
          <a:r>
            <a:rPr lang="en-US" sz="1100" b="0" u="none"/>
            <a:t>This reserve would be used by the district to save money for unexpected expenses that may arise throughout the fiscal year.  </a:t>
          </a:r>
        </a:p>
      </xdr:txBody>
    </xdr:sp>
    <xdr:clientData/>
  </xdr:twoCellAnchor>
  <xdr:twoCellAnchor>
    <xdr:from>
      <xdr:col>5</xdr:col>
      <xdr:colOff>57150</xdr:colOff>
      <xdr:row>33</xdr:row>
      <xdr:rowOff>19049</xdr:rowOff>
    </xdr:from>
    <xdr:to>
      <xdr:col>6</xdr:col>
      <xdr:colOff>466725</xdr:colOff>
      <xdr:row>33</xdr:row>
      <xdr:rowOff>161924</xdr:rowOff>
    </xdr:to>
    <xdr:sp macro="" textlink="">
      <xdr:nvSpPr>
        <xdr:cNvPr id="8" name="TextBox 7">
          <a:hlinkClick xmlns:r="http://schemas.openxmlformats.org/officeDocument/2006/relationships" r:id="rId1"/>
        </xdr:cNvPr>
        <xdr:cNvSpPr txBox="1"/>
      </xdr:nvSpPr>
      <xdr:spPr>
        <a:xfrm>
          <a:off x="2705100" y="7038974"/>
          <a:ext cx="1019175" cy="142875"/>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to part c.</a:t>
          </a:r>
          <a:endParaRPr lang="en-US" sz="900" b="0"/>
        </a:p>
      </xdr:txBody>
    </xdr:sp>
    <xdr:clientData fPrintsWithSheet="0"/>
  </xdr:twoCellAnchor>
  <xdr:twoCellAnchor>
    <xdr:from>
      <xdr:col>5</xdr:col>
      <xdr:colOff>66675</xdr:colOff>
      <xdr:row>49</xdr:row>
      <xdr:rowOff>19050</xdr:rowOff>
    </xdr:from>
    <xdr:to>
      <xdr:col>6</xdr:col>
      <xdr:colOff>476250</xdr:colOff>
      <xdr:row>50</xdr:row>
      <xdr:rowOff>9523</xdr:rowOff>
    </xdr:to>
    <xdr:sp macro="" textlink="">
      <xdr:nvSpPr>
        <xdr:cNvPr id="14" name="TextBox 13">
          <a:hlinkClick xmlns:r="http://schemas.openxmlformats.org/officeDocument/2006/relationships" r:id="rId1"/>
        </xdr:cNvPr>
        <xdr:cNvSpPr txBox="1"/>
      </xdr:nvSpPr>
      <xdr:spPr>
        <a:xfrm>
          <a:off x="3133725" y="8458200"/>
          <a:ext cx="1019175" cy="152398"/>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to part c.</a:t>
          </a:r>
          <a:endParaRPr lang="en-US" sz="900" b="0"/>
        </a:p>
      </xdr:txBody>
    </xdr:sp>
    <xdr:clientData fPrintsWithSheet="0"/>
  </xdr:twoCellAnchor>
  <xdr:twoCellAnchor>
    <xdr:from>
      <xdr:col>15</xdr:col>
      <xdr:colOff>104775</xdr:colOff>
      <xdr:row>0</xdr:row>
      <xdr:rowOff>123825</xdr:rowOff>
    </xdr:from>
    <xdr:to>
      <xdr:col>18</xdr:col>
      <xdr:colOff>9524</xdr:colOff>
      <xdr:row>21</xdr:row>
      <xdr:rowOff>104775</xdr:rowOff>
    </xdr:to>
    <xdr:grpSp>
      <xdr:nvGrpSpPr>
        <xdr:cNvPr id="27" name="Group 26"/>
        <xdr:cNvGrpSpPr/>
      </xdr:nvGrpSpPr>
      <xdr:grpSpPr>
        <a:xfrm>
          <a:off x="9467850" y="123825"/>
          <a:ext cx="1847849" cy="3686175"/>
          <a:chOff x="8820150" y="123825"/>
          <a:chExt cx="1847849" cy="3752850"/>
        </a:xfrm>
      </xdr:grpSpPr>
      <xdr:sp macro="" textlink="">
        <xdr:nvSpPr>
          <xdr:cNvPr id="10" name="Rectangle 9"/>
          <xdr:cNvSpPr/>
        </xdr:nvSpPr>
        <xdr:spPr>
          <a:xfrm>
            <a:off x="8820150" y="123825"/>
            <a:ext cx="1714500" cy="3752850"/>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1" name="TextBox 10">
            <a:hlinkClick xmlns:r="http://schemas.openxmlformats.org/officeDocument/2006/relationships" r:id="rId2"/>
          </xdr:cNvPr>
          <xdr:cNvSpPr txBox="1"/>
        </xdr:nvSpPr>
        <xdr:spPr>
          <a:xfrm>
            <a:off x="8910387" y="546100"/>
            <a:ext cx="1517620"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2" name="TextBox 11">
            <a:hlinkClick xmlns:r="http://schemas.openxmlformats.org/officeDocument/2006/relationships" r:id="rId3"/>
          </xdr:cNvPr>
          <xdr:cNvSpPr txBox="1"/>
        </xdr:nvSpPr>
        <xdr:spPr>
          <a:xfrm>
            <a:off x="8910387" y="822325"/>
            <a:ext cx="1517620"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13" name="TextBox 12">
            <a:hlinkClick xmlns:r="http://schemas.openxmlformats.org/officeDocument/2006/relationships" r:id="rId4"/>
          </xdr:cNvPr>
          <xdr:cNvSpPr txBox="1"/>
        </xdr:nvSpPr>
        <xdr:spPr>
          <a:xfrm>
            <a:off x="8910387" y="1117600"/>
            <a:ext cx="1517620"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15" name="TextBox 14">
            <a:hlinkClick xmlns:r="http://schemas.openxmlformats.org/officeDocument/2006/relationships" r:id="rId5"/>
          </xdr:cNvPr>
          <xdr:cNvSpPr txBox="1"/>
        </xdr:nvSpPr>
        <xdr:spPr>
          <a:xfrm>
            <a:off x="8910387" y="1403350"/>
            <a:ext cx="1517620"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6" name="TextBox 15">
            <a:hlinkClick xmlns:r="http://schemas.openxmlformats.org/officeDocument/2006/relationships" r:id="rId6"/>
          </xdr:cNvPr>
          <xdr:cNvSpPr txBox="1"/>
        </xdr:nvSpPr>
        <xdr:spPr>
          <a:xfrm>
            <a:off x="8910387" y="1698625"/>
            <a:ext cx="1517620"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Cash</a:t>
            </a:r>
            <a:r>
              <a:rPr lang="en-US" sz="1100" b="1" baseline="0"/>
              <a:t> &amp; Investments</a:t>
            </a:r>
            <a:endParaRPr lang="en-US" sz="1100" b="1"/>
          </a:p>
        </xdr:txBody>
      </xdr:sp>
      <xdr:sp macro="" textlink="">
        <xdr:nvSpPr>
          <xdr:cNvPr id="17" name="TextBox 16">
            <a:hlinkClick xmlns:r="http://schemas.openxmlformats.org/officeDocument/2006/relationships" r:id="rId1"/>
          </xdr:cNvPr>
          <xdr:cNvSpPr txBox="1"/>
        </xdr:nvSpPr>
        <xdr:spPr>
          <a:xfrm>
            <a:off x="8929437" y="32512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8" name="TextBox 17">
            <a:hlinkClick xmlns:r="http://schemas.openxmlformats.org/officeDocument/2006/relationships" r:id="rId7"/>
          </xdr:cNvPr>
          <xdr:cNvSpPr txBox="1"/>
        </xdr:nvSpPr>
        <xdr:spPr>
          <a:xfrm>
            <a:off x="8929437" y="35560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9" name="TextBox 18"/>
          <xdr:cNvSpPr txBox="1"/>
        </xdr:nvSpPr>
        <xdr:spPr>
          <a:xfrm>
            <a:off x="8861167" y="174625"/>
            <a:ext cx="1632467"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GO TO:</a:t>
            </a:r>
          </a:p>
        </xdr:txBody>
      </xdr:sp>
      <xdr:sp macro="" textlink="">
        <xdr:nvSpPr>
          <xdr:cNvPr id="21" name="TextBox 20">
            <a:hlinkClick xmlns:r="http://schemas.openxmlformats.org/officeDocument/2006/relationships" r:id="rId8"/>
          </xdr:cNvPr>
          <xdr:cNvSpPr txBox="1"/>
        </xdr:nvSpPr>
        <xdr:spPr>
          <a:xfrm>
            <a:off x="9081836" y="2012950"/>
            <a:ext cx="1586163" cy="2476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General Fund</a:t>
            </a:r>
          </a:p>
        </xdr:txBody>
      </xdr:sp>
      <xdr:sp macro="" textlink="">
        <xdr:nvSpPr>
          <xdr:cNvPr id="22" name="TextBox 21">
            <a:hlinkClick xmlns:r="http://schemas.openxmlformats.org/officeDocument/2006/relationships" r:id="rId9"/>
          </xdr:cNvPr>
          <xdr:cNvSpPr txBox="1"/>
        </xdr:nvSpPr>
        <xdr:spPr>
          <a:xfrm>
            <a:off x="9081836" y="2317750"/>
            <a:ext cx="1586163" cy="2476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Depreciation</a:t>
            </a:r>
            <a:r>
              <a:rPr lang="en-US" sz="1100" b="1" baseline="0"/>
              <a:t> Reserve</a:t>
            </a:r>
            <a:endParaRPr lang="en-US" sz="1100" b="1"/>
          </a:p>
        </xdr:txBody>
      </xdr:sp>
      <xdr:sp macro="" textlink="">
        <xdr:nvSpPr>
          <xdr:cNvPr id="23" name="TextBox 22">
            <a:hlinkClick xmlns:r="http://schemas.openxmlformats.org/officeDocument/2006/relationships" r:id="rId10"/>
          </xdr:cNvPr>
          <xdr:cNvSpPr txBox="1"/>
        </xdr:nvSpPr>
        <xdr:spPr>
          <a:xfrm>
            <a:off x="9081836" y="2622550"/>
            <a:ext cx="1586163" cy="2476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Other</a:t>
            </a:r>
            <a:r>
              <a:rPr lang="en-US" sz="1100" b="1" baseline="0"/>
              <a:t> Reserves</a:t>
            </a:r>
            <a:endParaRPr lang="en-US" sz="1100" b="1"/>
          </a:p>
        </xdr:txBody>
      </xdr:sp>
      <xdr:sp macro="" textlink="">
        <xdr:nvSpPr>
          <xdr:cNvPr id="24" name="TextBox 23">
            <a:hlinkClick xmlns:r="http://schemas.openxmlformats.org/officeDocument/2006/relationships" r:id="rId11"/>
          </xdr:cNvPr>
          <xdr:cNvSpPr txBox="1"/>
        </xdr:nvSpPr>
        <xdr:spPr>
          <a:xfrm>
            <a:off x="9081836" y="2927350"/>
            <a:ext cx="1586163" cy="2476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Emergency</a:t>
            </a:r>
            <a:r>
              <a:rPr lang="en-US" sz="1100" b="1" baseline="0"/>
              <a:t> Reserve</a:t>
            </a:r>
            <a:endParaRPr lang="en-US" sz="1100" b="1"/>
          </a:p>
        </xdr:txBody>
      </xdr:sp>
    </xdr:grpSp>
    <xdr:clientData/>
  </xdr:twoCellAnchor>
  <xdr:twoCellAnchor>
    <xdr:from>
      <xdr:col>12</xdr:col>
      <xdr:colOff>152399</xdr:colOff>
      <xdr:row>7</xdr:row>
      <xdr:rowOff>76200</xdr:rowOff>
    </xdr:from>
    <xdr:to>
      <xdr:col>14</xdr:col>
      <xdr:colOff>447675</xdr:colOff>
      <xdr:row>18</xdr:row>
      <xdr:rowOff>24673</xdr:rowOff>
    </xdr:to>
    <xdr:grpSp>
      <xdr:nvGrpSpPr>
        <xdr:cNvPr id="31" name="Group 30"/>
        <xdr:cNvGrpSpPr/>
      </xdr:nvGrpSpPr>
      <xdr:grpSpPr>
        <a:xfrm>
          <a:off x="7686674" y="1343025"/>
          <a:ext cx="1514476" cy="1882048"/>
          <a:chOff x="7419974" y="1390651"/>
          <a:chExt cx="1514476" cy="1562099"/>
        </a:xfrm>
      </xdr:grpSpPr>
      <xdr:sp macro="" textlink="">
        <xdr:nvSpPr>
          <xdr:cNvPr id="6" name="TextBox 5"/>
          <xdr:cNvSpPr txBox="1"/>
        </xdr:nvSpPr>
        <xdr:spPr>
          <a:xfrm>
            <a:off x="7543801" y="1390651"/>
            <a:ext cx="1390649" cy="156209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This amount should reflect beginning of year cash balance, including monies held in reserve.</a:t>
            </a:r>
          </a:p>
        </xdr:txBody>
      </xdr:sp>
      <xdr:sp macro="" textlink="">
        <xdr:nvSpPr>
          <xdr:cNvPr id="7" name="TextBox 6"/>
          <xdr:cNvSpPr txBox="1"/>
        </xdr:nvSpPr>
        <xdr:spPr>
          <a:xfrm>
            <a:off x="7419974" y="2224564"/>
            <a:ext cx="1123951" cy="628649"/>
          </a:xfrm>
          <a:prstGeom prst="rect">
            <a:avLst/>
          </a:prstGeom>
          <a:ln>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en-US" sz="1050"/>
              <a:t>July 1 </a:t>
            </a:r>
            <a:r>
              <a:rPr lang="en-US" sz="1050" baseline="0"/>
              <a:t>balance at the beginning of fiscal year.</a:t>
            </a:r>
            <a:endParaRPr lang="en-US" sz="1050"/>
          </a:p>
        </xdr:txBody>
      </xdr:sp>
    </xdr:grpSp>
    <xdr:clientData/>
  </xdr:twoCellAnchor>
  <xdr:twoCellAnchor>
    <xdr:from>
      <xdr:col>12</xdr:col>
      <xdr:colOff>257175</xdr:colOff>
      <xdr:row>23</xdr:row>
      <xdr:rowOff>126999</xdr:rowOff>
    </xdr:from>
    <xdr:to>
      <xdr:col>17</xdr:col>
      <xdr:colOff>603250</xdr:colOff>
      <xdr:row>37</xdr:row>
      <xdr:rowOff>63499</xdr:rowOff>
    </xdr:to>
    <xdr:grpSp>
      <xdr:nvGrpSpPr>
        <xdr:cNvPr id="30" name="Group 29"/>
        <xdr:cNvGrpSpPr/>
      </xdr:nvGrpSpPr>
      <xdr:grpSpPr>
        <a:xfrm>
          <a:off x="7791450" y="4156074"/>
          <a:ext cx="3394075" cy="2365375"/>
          <a:chOff x="7524750" y="4419600"/>
          <a:chExt cx="3786680" cy="1514475"/>
        </a:xfrm>
      </xdr:grpSpPr>
      <xdr:sp macro="" textlink="">
        <xdr:nvSpPr>
          <xdr:cNvPr id="29" name="TextBox 28"/>
          <xdr:cNvSpPr txBox="1"/>
        </xdr:nvSpPr>
        <xdr:spPr>
          <a:xfrm>
            <a:off x="7524750" y="4419600"/>
            <a:ext cx="3786680" cy="15144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lang="en-US" sz="1100" b="0" u="none"/>
          </a:p>
        </xdr:txBody>
      </xdr:sp>
      <xdr:sp macro="" textlink="">
        <xdr:nvSpPr>
          <xdr:cNvPr id="3" name="TextBox 2"/>
          <xdr:cNvSpPr txBox="1"/>
        </xdr:nvSpPr>
        <xdr:spPr>
          <a:xfrm>
            <a:off x="7534277" y="4419601"/>
            <a:ext cx="1578091" cy="13144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The </a:t>
            </a:r>
            <a:r>
              <a:rPr lang="en-US" sz="1100" b="1" u="none"/>
              <a:t>depreciation reserve </a:t>
            </a:r>
            <a:r>
              <a:rPr lang="en-US" sz="1100" b="0" u="none"/>
              <a:t>may be thought of as a reserve for capital expenditures, and the emergency reserve is the equivalent of a cash reserve. </a:t>
            </a:r>
          </a:p>
        </xdr:txBody>
      </xdr:sp>
      <xdr:sp macro="" textlink="">
        <xdr:nvSpPr>
          <xdr:cNvPr id="28" name="TextBox 27"/>
          <xdr:cNvSpPr txBox="1"/>
        </xdr:nvSpPr>
        <xdr:spPr>
          <a:xfrm>
            <a:off x="9255396" y="4429125"/>
            <a:ext cx="1966641" cy="14668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none"/>
              <a:t>Example:</a:t>
            </a:r>
          </a:p>
          <a:p>
            <a:r>
              <a:rPr lang="en-US" sz="1100" b="0" u="none"/>
              <a:t>The district owns a computer, which is worth $1,000 brand new.  The computer has a useful life of 4 years.  Assuming straight-line depreciation, the district would reserve $250 in capital each year.  This will ensure the district has capital when needed.</a:t>
            </a:r>
          </a:p>
        </xdr:txBody>
      </xdr:sp>
    </xdr:grpSp>
    <xdr:clientData fPrintsWithSheet="0"/>
  </xdr:twoCellAnchor>
  <xdr:twoCellAnchor editAs="oneCell">
    <xdr:from>
      <xdr:col>15</xdr:col>
      <xdr:colOff>600075</xdr:colOff>
      <xdr:row>40</xdr:row>
      <xdr:rowOff>238125</xdr:rowOff>
    </xdr:from>
    <xdr:to>
      <xdr:col>26</xdr:col>
      <xdr:colOff>404038</xdr:colOff>
      <xdr:row>59</xdr:row>
      <xdr:rowOff>19050</xdr:rowOff>
    </xdr:to>
    <xdr:pic>
      <xdr:nvPicPr>
        <xdr:cNvPr id="2" name="Picture 1" descr="Screen Clipping"/>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696450" y="7229475"/>
          <a:ext cx="6671488" cy="3171825"/>
        </a:xfrm>
        <a:prstGeom prst="rect">
          <a:avLst/>
        </a:prstGeom>
      </xdr:spPr>
    </xdr:pic>
    <xdr:clientData/>
  </xdr:twoCellAnchor>
  <xdr:twoCellAnchor editAs="oneCell">
    <xdr:from>
      <xdr:col>19</xdr:col>
      <xdr:colOff>0</xdr:colOff>
      <xdr:row>4</xdr:row>
      <xdr:rowOff>0</xdr:rowOff>
    </xdr:from>
    <xdr:to>
      <xdr:col>29</xdr:col>
      <xdr:colOff>220683</xdr:colOff>
      <xdr:row>23</xdr:row>
      <xdr:rowOff>142875</xdr:rowOff>
    </xdr:to>
    <xdr:pic>
      <xdr:nvPicPr>
        <xdr:cNvPr id="9" name="Picture 8" descr="Screen Clipping"/>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1649075" y="809625"/>
          <a:ext cx="6364308" cy="3400425"/>
        </a:xfrm>
        <a:prstGeom prst="rect">
          <a:avLst/>
        </a:prstGeom>
      </xdr:spPr>
    </xdr:pic>
    <xdr:clientData/>
  </xdr:twoCellAnchor>
  <xdr:twoCellAnchor>
    <xdr:from>
      <xdr:col>19</xdr:col>
      <xdr:colOff>0</xdr:colOff>
      <xdr:row>2</xdr:row>
      <xdr:rowOff>104775</xdr:rowOff>
    </xdr:from>
    <xdr:to>
      <xdr:col>25</xdr:col>
      <xdr:colOff>152400</xdr:colOff>
      <xdr:row>4</xdr:row>
      <xdr:rowOff>66675</xdr:rowOff>
    </xdr:to>
    <xdr:sp macro="" textlink="">
      <xdr:nvSpPr>
        <xdr:cNvPr id="32" name="TextBox 31"/>
        <xdr:cNvSpPr txBox="1"/>
      </xdr:nvSpPr>
      <xdr:spPr>
        <a:xfrm>
          <a:off x="11649075" y="590550"/>
          <a:ext cx="3857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twoCellAnchor>
    <xdr:from>
      <xdr:col>16</xdr:col>
      <xdr:colOff>0</xdr:colOff>
      <xdr:row>40</xdr:row>
      <xdr:rowOff>0</xdr:rowOff>
    </xdr:from>
    <xdr:to>
      <xdr:col>22</xdr:col>
      <xdr:colOff>38100</xdr:colOff>
      <xdr:row>40</xdr:row>
      <xdr:rowOff>285750</xdr:rowOff>
    </xdr:to>
    <xdr:sp macro="" textlink="">
      <xdr:nvSpPr>
        <xdr:cNvPr id="33" name="TextBox 32"/>
        <xdr:cNvSpPr txBox="1"/>
      </xdr:nvSpPr>
      <xdr:spPr>
        <a:xfrm>
          <a:off x="9705975" y="6991350"/>
          <a:ext cx="3857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twoCellAnchor>
    <xdr:from>
      <xdr:col>7</xdr:col>
      <xdr:colOff>604838</xdr:colOff>
      <xdr:row>57</xdr:row>
      <xdr:rowOff>80962</xdr:rowOff>
    </xdr:from>
    <xdr:to>
      <xdr:col>8</xdr:col>
      <xdr:colOff>247650</xdr:colOff>
      <xdr:row>64</xdr:row>
      <xdr:rowOff>157162</xdr:rowOff>
    </xdr:to>
    <xdr:grpSp>
      <xdr:nvGrpSpPr>
        <xdr:cNvPr id="35" name="Group 34"/>
        <xdr:cNvGrpSpPr/>
      </xdr:nvGrpSpPr>
      <xdr:grpSpPr>
        <a:xfrm>
          <a:off x="4976813" y="10101262"/>
          <a:ext cx="433387" cy="1209675"/>
          <a:chOff x="5719763" y="10082213"/>
          <a:chExt cx="366712" cy="1209675"/>
        </a:xfrm>
      </xdr:grpSpPr>
      <xdr:cxnSp macro="">
        <xdr:nvCxnSpPr>
          <xdr:cNvPr id="36" name="Straight Connector 35"/>
          <xdr:cNvCxnSpPr/>
        </xdr:nvCxnSpPr>
        <xdr:spPr>
          <a:xfrm>
            <a:off x="5719763" y="11291888"/>
            <a:ext cx="166687" cy="0"/>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37" name="Straight Connector 36"/>
          <xdr:cNvCxnSpPr/>
        </xdr:nvCxnSpPr>
        <xdr:spPr>
          <a:xfrm flipV="1">
            <a:off x="5876925" y="10082213"/>
            <a:ext cx="0" cy="1204912"/>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38" name="Straight Arrow Connector 37"/>
          <xdr:cNvCxnSpPr/>
        </xdr:nvCxnSpPr>
        <xdr:spPr>
          <a:xfrm>
            <a:off x="5876925" y="10082213"/>
            <a:ext cx="209550" cy="0"/>
          </a:xfrm>
          <a:prstGeom prst="straightConnector1">
            <a:avLst/>
          </a:prstGeom>
          <a:ln w="19050">
            <a:solidFill>
              <a:schemeClr val="accent1"/>
            </a:solidFill>
            <a:tailEnd type="arrow"/>
          </a:ln>
        </xdr:spPr>
        <xdr:style>
          <a:lnRef idx="1">
            <a:schemeClr val="accent2"/>
          </a:lnRef>
          <a:fillRef idx="0">
            <a:schemeClr val="accent2"/>
          </a:fillRef>
          <a:effectRef idx="0">
            <a:schemeClr val="accent2"/>
          </a:effectRef>
          <a:fontRef idx="minor">
            <a:schemeClr val="tx1"/>
          </a:fontRef>
        </xdr:style>
      </xdr:cxnSp>
    </xdr:grpSp>
    <xdr:clientData fPrintsWithSheet="0"/>
  </xdr:twoCellAnchor>
  <xdr:twoCellAnchor>
    <xdr:from>
      <xdr:col>7</xdr:col>
      <xdr:colOff>609600</xdr:colOff>
      <xdr:row>25</xdr:row>
      <xdr:rowOff>85726</xdr:rowOff>
    </xdr:from>
    <xdr:to>
      <xdr:col>8</xdr:col>
      <xdr:colOff>252412</xdr:colOff>
      <xdr:row>36</xdr:row>
      <xdr:rowOff>161926</xdr:rowOff>
    </xdr:to>
    <xdr:grpSp>
      <xdr:nvGrpSpPr>
        <xdr:cNvPr id="39" name="Group 38"/>
        <xdr:cNvGrpSpPr/>
      </xdr:nvGrpSpPr>
      <xdr:grpSpPr>
        <a:xfrm>
          <a:off x="4981575" y="4581526"/>
          <a:ext cx="433387" cy="1866900"/>
          <a:chOff x="5719763" y="10082213"/>
          <a:chExt cx="366712" cy="1209675"/>
        </a:xfrm>
      </xdr:grpSpPr>
      <xdr:cxnSp macro="">
        <xdr:nvCxnSpPr>
          <xdr:cNvPr id="40" name="Straight Connector 39"/>
          <xdr:cNvCxnSpPr/>
        </xdr:nvCxnSpPr>
        <xdr:spPr>
          <a:xfrm>
            <a:off x="5719763" y="11291888"/>
            <a:ext cx="166687" cy="0"/>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41" name="Straight Connector 40"/>
          <xdr:cNvCxnSpPr/>
        </xdr:nvCxnSpPr>
        <xdr:spPr>
          <a:xfrm flipV="1">
            <a:off x="5876925" y="10082213"/>
            <a:ext cx="0" cy="1204912"/>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42" name="Straight Arrow Connector 41"/>
          <xdr:cNvCxnSpPr/>
        </xdr:nvCxnSpPr>
        <xdr:spPr>
          <a:xfrm>
            <a:off x="5876925" y="10082213"/>
            <a:ext cx="209550" cy="0"/>
          </a:xfrm>
          <a:prstGeom prst="straightConnector1">
            <a:avLst/>
          </a:prstGeom>
          <a:ln w="19050">
            <a:solidFill>
              <a:schemeClr val="accent1"/>
            </a:solidFill>
            <a:tailEnd type="arrow"/>
          </a:ln>
        </xdr:spPr>
        <xdr:style>
          <a:lnRef idx="1">
            <a:schemeClr val="accent2"/>
          </a:lnRef>
          <a:fillRef idx="0">
            <a:schemeClr val="accent2"/>
          </a:fillRef>
          <a:effectRef idx="0">
            <a:schemeClr val="accent2"/>
          </a:effectRef>
          <a:fontRef idx="minor">
            <a:schemeClr val="tx1"/>
          </a:fontRef>
        </xdr:style>
      </xdr:cxnSp>
    </xdr:grpSp>
    <xdr:clientData fPrintsWithSheet="0"/>
  </xdr:twoCellAnchor>
  <xdr:twoCellAnchor>
    <xdr:from>
      <xdr:col>7</xdr:col>
      <xdr:colOff>609600</xdr:colOff>
      <xdr:row>41</xdr:row>
      <xdr:rowOff>85725</xdr:rowOff>
    </xdr:from>
    <xdr:to>
      <xdr:col>8</xdr:col>
      <xdr:colOff>252412</xdr:colOff>
      <xdr:row>53</xdr:row>
      <xdr:rowOff>0</xdr:rowOff>
    </xdr:to>
    <xdr:grpSp>
      <xdr:nvGrpSpPr>
        <xdr:cNvPr id="43" name="Group 42"/>
        <xdr:cNvGrpSpPr/>
      </xdr:nvGrpSpPr>
      <xdr:grpSpPr>
        <a:xfrm>
          <a:off x="4981575" y="7343775"/>
          <a:ext cx="433387" cy="1876425"/>
          <a:chOff x="5719763" y="10082213"/>
          <a:chExt cx="366712" cy="1209675"/>
        </a:xfrm>
      </xdr:grpSpPr>
      <xdr:cxnSp macro="">
        <xdr:nvCxnSpPr>
          <xdr:cNvPr id="44" name="Straight Connector 43"/>
          <xdr:cNvCxnSpPr/>
        </xdr:nvCxnSpPr>
        <xdr:spPr>
          <a:xfrm>
            <a:off x="5719763" y="11291888"/>
            <a:ext cx="166687" cy="0"/>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45" name="Straight Connector 44"/>
          <xdr:cNvCxnSpPr/>
        </xdr:nvCxnSpPr>
        <xdr:spPr>
          <a:xfrm flipV="1">
            <a:off x="5876925" y="10082213"/>
            <a:ext cx="0" cy="1204912"/>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46" name="Straight Arrow Connector 45"/>
          <xdr:cNvCxnSpPr/>
        </xdr:nvCxnSpPr>
        <xdr:spPr>
          <a:xfrm>
            <a:off x="5876925" y="10082213"/>
            <a:ext cx="209550" cy="0"/>
          </a:xfrm>
          <a:prstGeom prst="straightConnector1">
            <a:avLst/>
          </a:prstGeom>
          <a:ln w="19050">
            <a:solidFill>
              <a:schemeClr val="accent1"/>
            </a:solidFill>
            <a:tailEnd type="arrow"/>
          </a:ln>
        </xdr:spPr>
        <xdr:style>
          <a:lnRef idx="1">
            <a:schemeClr val="accent2"/>
          </a:lnRef>
          <a:fillRef idx="0">
            <a:schemeClr val="accent2"/>
          </a:fillRef>
          <a:effectRef idx="0">
            <a:schemeClr val="accent2"/>
          </a:effectRef>
          <a:fontRef idx="minor">
            <a:schemeClr val="tx1"/>
          </a:fontRef>
        </xdr:style>
      </xdr:cxnSp>
    </xdr:grp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1</xdr:col>
      <xdr:colOff>1714500</xdr:colOff>
      <xdr:row>5</xdr:row>
      <xdr:rowOff>104775</xdr:rowOff>
    </xdr:from>
    <xdr:ext cx="609599" cy="374077"/>
    <xdr:sp macro="" textlink="">
      <xdr:nvSpPr>
        <xdr:cNvPr id="3" name="Line Callout 2 2"/>
        <xdr:cNvSpPr/>
      </xdr:nvSpPr>
      <xdr:spPr>
        <a:xfrm>
          <a:off x="1847850" y="1162050"/>
          <a:ext cx="609599" cy="374077"/>
        </a:xfrm>
        <a:prstGeom prst="borderCallout2">
          <a:avLst>
            <a:gd name="adj1" fmla="val 174662"/>
            <a:gd name="adj2" fmla="val 115137"/>
            <a:gd name="adj3" fmla="val 94108"/>
            <a:gd name="adj4" fmla="val 115478"/>
            <a:gd name="adj5" fmla="val 52965"/>
            <a:gd name="adj6" fmla="val 100833"/>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wrap="square" lIns="45720" tIns="45720" rIns="45720" bIns="45720" rtlCol="0" anchor="t">
          <a:spAutoFit/>
        </a:bodyPr>
        <a:lstStyle/>
        <a:p>
          <a:pPr marL="0" indent="0" algn="ctr"/>
          <a:r>
            <a:rPr lang="en-US" sz="900" b="0">
              <a:solidFill>
                <a:schemeClr val="dk1"/>
              </a:solidFill>
              <a:latin typeface="+mn-lt"/>
              <a:ea typeface="+mn-ea"/>
              <a:cs typeface="+mn-cs"/>
            </a:rPr>
            <a:t>Use Drop-down list.</a:t>
          </a:r>
        </a:p>
      </xdr:txBody>
    </xdr:sp>
    <xdr:clientData fPrintsWithSheet="0"/>
  </xdr:oneCellAnchor>
  <xdr:twoCellAnchor editAs="oneCell">
    <xdr:from>
      <xdr:col>10</xdr:col>
      <xdr:colOff>0</xdr:colOff>
      <xdr:row>26</xdr:row>
      <xdr:rowOff>28575</xdr:rowOff>
    </xdr:from>
    <xdr:to>
      <xdr:col>12</xdr:col>
      <xdr:colOff>238125</xdr:colOff>
      <xdr:row>41</xdr:row>
      <xdr:rowOff>104775</xdr:rowOff>
    </xdr:to>
    <xdr:grpSp>
      <xdr:nvGrpSpPr>
        <xdr:cNvPr id="4" name="Group 3"/>
        <xdr:cNvGrpSpPr/>
      </xdr:nvGrpSpPr>
      <xdr:grpSpPr>
        <a:xfrm>
          <a:off x="8562975" y="4581525"/>
          <a:ext cx="2209800" cy="2505075"/>
          <a:chOff x="8324850" y="1466850"/>
          <a:chExt cx="1714500" cy="2505075"/>
        </a:xfrm>
      </xdr:grpSpPr>
      <xdr:sp macro="" textlink="">
        <xdr:nvSpPr>
          <xdr:cNvPr id="5" name="Rectangle 4"/>
          <xdr:cNvSpPr/>
        </xdr:nvSpPr>
        <xdr:spPr>
          <a:xfrm>
            <a:off x="8324850" y="1466850"/>
            <a:ext cx="1714500" cy="2505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6" name="TextBox 5">
            <a:hlinkClick xmlns:r="http://schemas.openxmlformats.org/officeDocument/2006/relationships" r:id="rId1"/>
          </xdr:cNvPr>
          <xdr:cNvSpPr txBox="1"/>
        </xdr:nvSpPr>
        <xdr:spPr>
          <a:xfrm>
            <a:off x="8415087" y="1876425"/>
            <a:ext cx="1517620"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7" name="TextBox 6">
            <a:hlinkClick xmlns:r="http://schemas.openxmlformats.org/officeDocument/2006/relationships" r:id="rId2"/>
          </xdr:cNvPr>
          <xdr:cNvSpPr txBox="1"/>
        </xdr:nvSpPr>
        <xdr:spPr>
          <a:xfrm>
            <a:off x="8415087" y="2152650"/>
            <a:ext cx="1517620"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8" name="TextBox 7">
            <a:hlinkClick xmlns:r="http://schemas.openxmlformats.org/officeDocument/2006/relationships" r:id="rId3"/>
          </xdr:cNvPr>
          <xdr:cNvSpPr txBox="1"/>
        </xdr:nvSpPr>
        <xdr:spPr>
          <a:xfrm>
            <a:off x="8415087" y="2447925"/>
            <a:ext cx="1517620"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9" name="TextBox 8">
            <a:hlinkClick xmlns:r="http://schemas.openxmlformats.org/officeDocument/2006/relationships" r:id="rId4"/>
          </xdr:cNvPr>
          <xdr:cNvSpPr txBox="1"/>
        </xdr:nvSpPr>
        <xdr:spPr>
          <a:xfrm>
            <a:off x="8415087" y="2733675"/>
            <a:ext cx="1517620"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0" name="TextBox 9">
            <a:hlinkClick xmlns:r="http://schemas.openxmlformats.org/officeDocument/2006/relationships" r:id="rId5"/>
          </xdr:cNvPr>
          <xdr:cNvSpPr txBox="1"/>
        </xdr:nvSpPr>
        <xdr:spPr>
          <a:xfrm>
            <a:off x="8415087" y="3028950"/>
            <a:ext cx="1517620"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1" name="TextBox 10">
            <a:hlinkClick xmlns:r="http://schemas.openxmlformats.org/officeDocument/2006/relationships" r:id="rId6"/>
          </xdr:cNvPr>
          <xdr:cNvSpPr txBox="1"/>
        </xdr:nvSpPr>
        <xdr:spPr>
          <a:xfrm>
            <a:off x="8415087" y="3324225"/>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2" name="TextBox 11">
            <a:hlinkClick xmlns:r="http://schemas.openxmlformats.org/officeDocument/2006/relationships" r:id="rId7"/>
          </xdr:cNvPr>
          <xdr:cNvSpPr txBox="1"/>
        </xdr:nvSpPr>
        <xdr:spPr>
          <a:xfrm>
            <a:off x="8415087" y="36195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3" name="TextBox 12"/>
          <xdr:cNvSpPr txBox="1"/>
        </xdr:nvSpPr>
        <xdr:spPr>
          <a:xfrm>
            <a:off x="8365867" y="1504950"/>
            <a:ext cx="1632467"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GO BACK TO</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xdr:col>
      <xdr:colOff>257175</xdr:colOff>
      <xdr:row>0</xdr:row>
      <xdr:rowOff>57150</xdr:rowOff>
    </xdr:from>
    <xdr:to>
      <xdr:col>11</xdr:col>
      <xdr:colOff>152400</xdr:colOff>
      <xdr:row>10</xdr:row>
      <xdr:rowOff>66675</xdr:rowOff>
    </xdr:to>
    <xdr:sp macro="" textlink="">
      <xdr:nvSpPr>
        <xdr:cNvPr id="2" name="TextBox 1"/>
        <xdr:cNvSpPr txBox="1"/>
      </xdr:nvSpPr>
      <xdr:spPr>
        <a:xfrm>
          <a:off x="2085975" y="57150"/>
          <a:ext cx="4772025" cy="1628775"/>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Notes and Workspace</a:t>
          </a:r>
        </a:p>
        <a:p>
          <a:endParaRPr lang="en-US" sz="1100"/>
        </a:p>
        <a:p>
          <a:r>
            <a:rPr lang="en-US" sz="1100"/>
            <a:t>This page is for any additional information and calculations</a:t>
          </a:r>
          <a:r>
            <a:rPr lang="en-US" sz="1100" baseline="0"/>
            <a:t> </a:t>
          </a:r>
          <a:r>
            <a:rPr lang="en-US" sz="1100"/>
            <a:t>that you would like to keep for your records.  </a:t>
          </a:r>
        </a:p>
        <a:p>
          <a:endParaRPr lang="en-US" sz="1100" i="1"/>
        </a:p>
        <a:p>
          <a:r>
            <a:rPr lang="en-US" sz="1100" i="1"/>
            <a:t>This worksheet will not be submitted with the budget form.</a:t>
          </a:r>
        </a:p>
        <a:p>
          <a:endParaRPr lang="en-US" sz="1100" i="1"/>
        </a:p>
        <a:p>
          <a:pPr algn="r"/>
          <a:r>
            <a:rPr lang="en-US" sz="1100" i="0"/>
            <a:t>(You can remove this text box</a:t>
          </a:r>
          <a:r>
            <a:rPr lang="en-US" sz="1100" i="0" baseline="0"/>
            <a:t>.)</a:t>
          </a:r>
          <a:endParaRPr lang="en-US" sz="1100" i="0"/>
        </a:p>
      </xdr:txBody>
    </xdr:sp>
    <xdr:clientData/>
  </xdr:twoCellAnchor>
  <xdr:twoCellAnchor editAs="absolute">
    <xdr:from>
      <xdr:col>0</xdr:col>
      <xdr:colOff>47625</xdr:colOff>
      <xdr:row>0</xdr:row>
      <xdr:rowOff>47625</xdr:rowOff>
    </xdr:from>
    <xdr:to>
      <xdr:col>3</xdr:col>
      <xdr:colOff>161925</xdr:colOff>
      <xdr:row>15</xdr:row>
      <xdr:rowOff>123825</xdr:rowOff>
    </xdr:to>
    <xdr:grpSp>
      <xdr:nvGrpSpPr>
        <xdr:cNvPr id="3" name="Group 2"/>
        <xdr:cNvGrpSpPr/>
      </xdr:nvGrpSpPr>
      <xdr:grpSpPr>
        <a:xfrm>
          <a:off x="47625" y="47625"/>
          <a:ext cx="1943100" cy="2505075"/>
          <a:chOff x="8324850" y="1466850"/>
          <a:chExt cx="1714500" cy="2505075"/>
        </a:xfrm>
      </xdr:grpSpPr>
      <xdr:sp macro="" textlink="">
        <xdr:nvSpPr>
          <xdr:cNvPr id="4" name="Rectangle 3"/>
          <xdr:cNvSpPr/>
        </xdr:nvSpPr>
        <xdr:spPr>
          <a:xfrm>
            <a:off x="8324850" y="1466850"/>
            <a:ext cx="1714500" cy="2505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5" name="TextBox 4">
            <a:hlinkClick xmlns:r="http://schemas.openxmlformats.org/officeDocument/2006/relationships" r:id="rId1"/>
          </xdr:cNvPr>
          <xdr:cNvSpPr txBox="1"/>
        </xdr:nvSpPr>
        <xdr:spPr>
          <a:xfrm>
            <a:off x="8415087" y="1876425"/>
            <a:ext cx="1517620"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6" name="TextBox 5">
            <a:hlinkClick xmlns:r="http://schemas.openxmlformats.org/officeDocument/2006/relationships" r:id="rId2"/>
          </xdr:cNvPr>
          <xdr:cNvSpPr txBox="1"/>
        </xdr:nvSpPr>
        <xdr:spPr>
          <a:xfrm>
            <a:off x="8415087" y="2152650"/>
            <a:ext cx="1517620"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7" name="TextBox 6">
            <a:hlinkClick xmlns:r="http://schemas.openxmlformats.org/officeDocument/2006/relationships" r:id="rId3"/>
          </xdr:cNvPr>
          <xdr:cNvSpPr txBox="1"/>
        </xdr:nvSpPr>
        <xdr:spPr>
          <a:xfrm>
            <a:off x="8415087" y="2447925"/>
            <a:ext cx="1517620"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8" name="TextBox 7">
            <a:hlinkClick xmlns:r="http://schemas.openxmlformats.org/officeDocument/2006/relationships" r:id="rId4"/>
          </xdr:cNvPr>
          <xdr:cNvSpPr txBox="1"/>
        </xdr:nvSpPr>
        <xdr:spPr>
          <a:xfrm>
            <a:off x="8415087" y="2733675"/>
            <a:ext cx="1517620"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9" name="TextBox 8">
            <a:hlinkClick xmlns:r="http://schemas.openxmlformats.org/officeDocument/2006/relationships" r:id="rId5"/>
          </xdr:cNvPr>
          <xdr:cNvSpPr txBox="1"/>
        </xdr:nvSpPr>
        <xdr:spPr>
          <a:xfrm>
            <a:off x="8415087" y="3028950"/>
            <a:ext cx="1517620"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0" name="TextBox 9">
            <a:hlinkClick xmlns:r="http://schemas.openxmlformats.org/officeDocument/2006/relationships" r:id="rId6"/>
          </xdr:cNvPr>
          <xdr:cNvSpPr txBox="1"/>
        </xdr:nvSpPr>
        <xdr:spPr>
          <a:xfrm>
            <a:off x="8415087" y="3324225"/>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1" name="TextBox 10">
            <a:hlinkClick xmlns:r="http://schemas.openxmlformats.org/officeDocument/2006/relationships" r:id="rId7"/>
          </xdr:cNvPr>
          <xdr:cNvSpPr txBox="1"/>
        </xdr:nvSpPr>
        <xdr:spPr>
          <a:xfrm>
            <a:off x="8415087" y="36195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2" name="TextBox 11"/>
          <xdr:cNvSpPr txBox="1"/>
        </xdr:nvSpPr>
        <xdr:spPr>
          <a:xfrm>
            <a:off x="8365867" y="1504950"/>
            <a:ext cx="1632467"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CONTENTS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oa-pfd-web@wyo.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V473"/>
  <sheetViews>
    <sheetView showGridLines="0" topLeftCell="A4" zoomScaleNormal="100" workbookViewId="0"/>
  </sheetViews>
  <sheetFormatPr defaultColWidth="9.140625" defaultRowHeight="12.95" customHeight="1" x14ac:dyDescent="0.2"/>
  <cols>
    <col min="1" max="1" width="1.85546875" customWidth="1"/>
    <col min="2" max="14" width="9.140625" customWidth="1"/>
    <col min="15" max="15" width="19" customWidth="1"/>
    <col min="16" max="16" width="10" hidden="1" customWidth="1"/>
    <col min="17" max="17" width="9.140625" customWidth="1"/>
    <col min="18" max="18" width="2" hidden="1" customWidth="1"/>
    <col min="19" max="19" width="12.85546875" hidden="1" customWidth="1"/>
    <col min="20" max="20" width="1.7109375" hidden="1" customWidth="1"/>
    <col min="21" max="22" width="2" hidden="1" customWidth="1"/>
    <col min="24" max="24" width="9.140625" customWidth="1"/>
  </cols>
  <sheetData>
    <row r="1" spans="2:22" ht="48.75" customHeight="1" thickBot="1" x14ac:dyDescent="0.25">
      <c r="B1" s="529" t="str">
        <f>VLOOKUP(U2,R1:S5,2,FALSE)</f>
        <v>Final Budget</v>
      </c>
      <c r="C1" s="529"/>
      <c r="D1" s="529"/>
      <c r="E1" s="529"/>
      <c r="F1" s="529"/>
      <c r="G1" s="529"/>
      <c r="H1" s="529"/>
      <c r="I1" s="529"/>
      <c r="J1" s="529"/>
      <c r="K1" s="529"/>
      <c r="L1" s="529"/>
      <c r="M1" s="529"/>
      <c r="N1" s="461"/>
      <c r="O1" s="459" t="s">
        <v>621</v>
      </c>
      <c r="P1" s="459" t="s">
        <v>799</v>
      </c>
      <c r="R1">
        <v>1</v>
      </c>
      <c r="S1" s="27" t="s">
        <v>1</v>
      </c>
      <c r="T1" s="23"/>
      <c r="U1" s="23"/>
    </row>
    <row r="2" spans="2:22" ht="18.75" x14ac:dyDescent="0.2">
      <c r="B2" s="499"/>
      <c r="F2" s="232"/>
      <c r="G2" s="232"/>
      <c r="H2" s="232"/>
      <c r="I2" s="23"/>
      <c r="J2" s="23"/>
      <c r="K2" s="23"/>
      <c r="L2" s="23"/>
      <c r="M2" s="23"/>
      <c r="N2" s="240"/>
      <c r="O2" s="458">
        <f ca="1" xml:space="preserve"> DATE(P2,6,30)</f>
        <v>43281</v>
      </c>
      <c r="P2" s="460">
        <f ca="1">YEAR(NOW())+1</f>
        <v>2018</v>
      </c>
      <c r="R2">
        <v>2</v>
      </c>
      <c r="S2" s="27" t="s">
        <v>310</v>
      </c>
      <c r="T2" s="28"/>
      <c r="U2" s="225">
        <v>2</v>
      </c>
      <c r="V2" s="223"/>
    </row>
    <row r="3" spans="2:22" ht="12.75" x14ac:dyDescent="0.2">
      <c r="I3" s="23"/>
      <c r="J3" s="23"/>
      <c r="K3" s="23"/>
      <c r="L3" s="23"/>
      <c r="M3" s="23"/>
      <c r="N3" s="23"/>
      <c r="R3">
        <v>3</v>
      </c>
      <c r="S3" s="27" t="s">
        <v>617</v>
      </c>
      <c r="T3" s="23"/>
      <c r="U3" s="226">
        <v>1</v>
      </c>
      <c r="V3" s="223">
        <v>0</v>
      </c>
    </row>
    <row r="4" spans="2:22" ht="12.75" x14ac:dyDescent="0.2">
      <c r="I4" s="23"/>
      <c r="J4" s="23"/>
      <c r="K4" s="23"/>
      <c r="L4" s="23"/>
      <c r="M4" s="23"/>
      <c r="N4" s="23"/>
      <c r="T4" s="23"/>
      <c r="U4" s="224"/>
      <c r="V4" s="223"/>
    </row>
    <row r="5" spans="2:22" ht="12.75" x14ac:dyDescent="0.2">
      <c r="I5" s="23"/>
      <c r="J5" s="23"/>
      <c r="K5" s="23"/>
      <c r="L5" s="23"/>
      <c r="M5" s="23"/>
      <c r="N5" s="23"/>
      <c r="S5" s="27"/>
      <c r="T5" s="23"/>
      <c r="U5" s="224"/>
      <c r="V5" s="223"/>
    </row>
    <row r="6" spans="2:22" ht="12.75" x14ac:dyDescent="0.2">
      <c r="F6" s="188"/>
      <c r="G6" s="188"/>
      <c r="H6" s="188"/>
      <c r="I6" s="23"/>
      <c r="J6" s="23"/>
      <c r="K6" s="23"/>
      <c r="L6" s="23"/>
      <c r="M6" s="23"/>
      <c r="N6" s="23"/>
      <c r="T6" s="23"/>
      <c r="U6" s="224"/>
      <c r="V6" s="223"/>
    </row>
    <row r="7" spans="2:22" ht="18.75" x14ac:dyDescent="0.2">
      <c r="F7" s="233"/>
      <c r="G7" s="233"/>
      <c r="H7" s="233"/>
      <c r="I7" s="23"/>
      <c r="J7" s="23"/>
      <c r="K7" s="23"/>
      <c r="L7" s="23"/>
      <c r="M7" s="23"/>
      <c r="N7" s="23"/>
      <c r="S7" s="252">
        <f ca="1">YEAR(NOW())+1</f>
        <v>2018</v>
      </c>
      <c r="T7" s="23"/>
      <c r="U7" s="29"/>
    </row>
    <row r="8" spans="2:22" s="23" customFormat="1" ht="15.75" thickBot="1" x14ac:dyDescent="0.25">
      <c r="B8" s="528" t="s">
        <v>93</v>
      </c>
      <c r="C8" s="528"/>
      <c r="D8" s="528"/>
      <c r="E8" s="528"/>
      <c r="F8" s="528"/>
      <c r="G8" s="528"/>
      <c r="H8" s="528"/>
      <c r="I8" s="528"/>
      <c r="J8" s="528"/>
      <c r="K8" s="528"/>
      <c r="L8" s="528"/>
      <c r="M8" s="528"/>
      <c r="S8" s="253"/>
    </row>
    <row r="9" spans="2:22" ht="12.75" x14ac:dyDescent="0.2">
      <c r="B9" s="545" t="s">
        <v>106</v>
      </c>
      <c r="C9" s="545"/>
      <c r="D9" s="545"/>
      <c r="E9" s="545"/>
      <c r="F9" s="545"/>
      <c r="G9" s="545"/>
      <c r="H9" s="545"/>
      <c r="I9" s="545"/>
      <c r="J9" s="545"/>
      <c r="K9" s="545"/>
      <c r="L9" s="545"/>
      <c r="M9" s="545"/>
      <c r="S9" s="28"/>
      <c r="T9" s="28"/>
      <c r="U9" s="28"/>
    </row>
    <row r="10" spans="2:22" ht="12.75" x14ac:dyDescent="0.2">
      <c r="B10" s="2"/>
      <c r="C10" s="4"/>
      <c r="D10" s="4"/>
      <c r="E10" s="4"/>
      <c r="F10" s="4"/>
      <c r="G10" s="4"/>
      <c r="H10" s="4"/>
      <c r="I10" s="4"/>
      <c r="J10" s="4"/>
      <c r="K10" s="4"/>
      <c r="L10" s="4"/>
      <c r="S10" s="23"/>
      <c r="T10" s="23"/>
      <c r="U10" s="23"/>
    </row>
    <row r="11" spans="2:22" ht="12.75" x14ac:dyDescent="0.2">
      <c r="B11" s="184" t="s">
        <v>2</v>
      </c>
      <c r="C11" s="543" t="s">
        <v>102</v>
      </c>
      <c r="D11" s="544"/>
      <c r="E11" s="544"/>
      <c r="F11" s="544"/>
      <c r="G11" s="544"/>
      <c r="H11" s="544"/>
      <c r="I11" s="544"/>
      <c r="J11" s="544"/>
      <c r="K11" s="544"/>
      <c r="L11" s="544"/>
      <c r="M11" s="23"/>
      <c r="S11" s="23"/>
      <c r="T11" s="23"/>
      <c r="U11" s="23"/>
    </row>
    <row r="12" spans="2:22" ht="12.75" x14ac:dyDescent="0.2">
      <c r="B12" s="185"/>
      <c r="C12" s="6" t="s">
        <v>294</v>
      </c>
      <c r="D12" s="6"/>
      <c r="E12" s="6"/>
      <c r="F12" s="6"/>
      <c r="G12" s="6"/>
      <c r="H12" s="6"/>
      <c r="I12" s="186"/>
      <c r="J12" s="186"/>
      <c r="K12" s="186"/>
      <c r="L12" s="186"/>
      <c r="M12" s="23"/>
      <c r="S12" s="23"/>
      <c r="T12" s="23"/>
      <c r="U12" s="23"/>
    </row>
    <row r="13" spans="2:22" ht="27.75" customHeight="1" x14ac:dyDescent="0.2">
      <c r="B13" s="185"/>
      <c r="C13" s="540" t="s">
        <v>311</v>
      </c>
      <c r="D13" s="542"/>
      <c r="E13" s="542"/>
      <c r="F13" s="542"/>
      <c r="G13" s="542"/>
      <c r="H13" s="542"/>
      <c r="I13" s="542"/>
      <c r="J13" s="542"/>
      <c r="K13" s="542"/>
      <c r="L13" s="542"/>
      <c r="M13" s="23"/>
    </row>
    <row r="14" spans="2:22" ht="25.5" customHeight="1" x14ac:dyDescent="0.2">
      <c r="B14" s="185"/>
      <c r="C14" s="541" t="s">
        <v>545</v>
      </c>
      <c r="D14" s="541"/>
      <c r="E14" s="541"/>
      <c r="F14" s="541"/>
      <c r="G14" s="541"/>
      <c r="H14" s="541"/>
      <c r="I14" s="541"/>
      <c r="J14" s="541"/>
      <c r="K14" s="541"/>
      <c r="L14" s="181"/>
      <c r="M14" s="23"/>
    </row>
    <row r="15" spans="2:22" ht="12.75" customHeight="1" x14ac:dyDescent="0.2">
      <c r="B15" s="185"/>
      <c r="C15" s="539" t="s">
        <v>381</v>
      </c>
      <c r="D15" s="540"/>
      <c r="E15" s="540"/>
      <c r="F15" s="540"/>
      <c r="G15" s="540"/>
      <c r="H15" s="540"/>
      <c r="I15" s="540"/>
      <c r="J15" s="540"/>
      <c r="K15" s="540"/>
      <c r="L15" s="540"/>
      <c r="M15" s="23"/>
    </row>
    <row r="16" spans="2:22" ht="25.5" customHeight="1" x14ac:dyDescent="0.2">
      <c r="B16" s="187" t="s">
        <v>3</v>
      </c>
      <c r="C16" s="530" t="s">
        <v>546</v>
      </c>
      <c r="D16" s="530"/>
      <c r="E16" s="530"/>
      <c r="F16" s="530"/>
      <c r="G16" s="530"/>
      <c r="H16" s="530"/>
      <c r="I16" s="530"/>
      <c r="J16" s="530"/>
      <c r="K16" s="530"/>
      <c r="L16" s="530"/>
      <c r="M16" s="530"/>
    </row>
    <row r="17" spans="2:15" ht="12.75" x14ac:dyDescent="0.2">
      <c r="B17" s="187" t="s">
        <v>285</v>
      </c>
      <c r="C17" s="6" t="s">
        <v>547</v>
      </c>
      <c r="D17" s="33"/>
      <c r="E17" s="33"/>
      <c r="F17" s="33"/>
      <c r="G17" s="33"/>
      <c r="H17" s="33"/>
      <c r="I17" s="33"/>
      <c r="J17" s="33"/>
      <c r="K17" s="33"/>
      <c r="L17" s="186"/>
      <c r="M17" s="23"/>
    </row>
    <row r="18" spans="2:15" ht="36.75" customHeight="1" x14ac:dyDescent="0.2">
      <c r="B18" s="187" t="s">
        <v>288</v>
      </c>
      <c r="C18" s="530" t="s">
        <v>797</v>
      </c>
      <c r="D18" s="530"/>
      <c r="E18" s="530"/>
      <c r="F18" s="530"/>
      <c r="G18" s="530"/>
      <c r="H18" s="530"/>
      <c r="I18" s="530"/>
      <c r="J18" s="530"/>
      <c r="K18" s="530"/>
      <c r="L18" s="530"/>
      <c r="M18" s="530"/>
    </row>
    <row r="19" spans="2:15" ht="20.25" customHeight="1" x14ac:dyDescent="0.2">
      <c r="B19" s="30"/>
      <c r="C19" s="532" t="s">
        <v>380</v>
      </c>
      <c r="D19" s="532"/>
      <c r="E19" s="532"/>
      <c r="F19" s="532"/>
      <c r="G19" s="532"/>
      <c r="H19" s="532"/>
      <c r="I19" s="532"/>
      <c r="J19" s="532"/>
      <c r="K19" s="532"/>
      <c r="L19" s="532"/>
      <c r="M19" s="532"/>
    </row>
    <row r="20" spans="2:15" ht="12.75" x14ac:dyDescent="0.2">
      <c r="B20" s="30" t="s">
        <v>289</v>
      </c>
      <c r="C20" s="448" t="s">
        <v>798</v>
      </c>
      <c r="D20" s="1"/>
      <c r="E20" s="1"/>
      <c r="F20" s="1"/>
      <c r="G20" s="1"/>
      <c r="H20" s="1"/>
      <c r="I20" s="3"/>
      <c r="J20" s="3"/>
      <c r="K20" s="3"/>
      <c r="L20" s="3"/>
      <c r="O20" s="32"/>
    </row>
    <row r="21" spans="2:15" ht="12.75" x14ac:dyDescent="0.2">
      <c r="B21" s="30"/>
      <c r="C21" s="15"/>
      <c r="D21" s="1"/>
      <c r="E21" s="1"/>
      <c r="F21" s="1"/>
      <c r="G21" s="1"/>
      <c r="H21" s="1"/>
      <c r="I21" s="3"/>
      <c r="J21" s="3"/>
      <c r="K21" s="3"/>
      <c r="L21" s="3"/>
    </row>
    <row r="22" spans="2:15" ht="15" x14ac:dyDescent="0.25">
      <c r="B22" s="30"/>
      <c r="C22" s="261" t="s">
        <v>379</v>
      </c>
      <c r="D22" s="6"/>
      <c r="F22" s="6"/>
      <c r="G22" s="6"/>
      <c r="H22" s="6"/>
      <c r="I22" s="186"/>
      <c r="J22" s="186"/>
      <c r="K22" s="186"/>
      <c r="L22" s="186"/>
      <c r="M22" s="23"/>
      <c r="O22" s="158"/>
    </row>
    <row r="23" spans="2:15" ht="12.75" x14ac:dyDescent="0.2">
      <c r="B23" s="31" t="s">
        <v>2</v>
      </c>
      <c r="C23" s="530" t="s">
        <v>667</v>
      </c>
      <c r="D23" s="530"/>
      <c r="E23" s="530"/>
      <c r="F23" s="530"/>
      <c r="G23" s="530"/>
      <c r="H23" s="530"/>
      <c r="I23" s="530"/>
      <c r="J23" s="530"/>
      <c r="K23" s="530"/>
      <c r="L23" s="530"/>
      <c r="M23" s="530"/>
      <c r="O23" s="159"/>
    </row>
    <row r="24" spans="2:15" ht="12.75" x14ac:dyDescent="0.2">
      <c r="B24" s="30" t="s">
        <v>3</v>
      </c>
      <c r="C24" s="531" t="s">
        <v>666</v>
      </c>
      <c r="D24" s="531"/>
      <c r="E24" s="531"/>
      <c r="F24" s="531"/>
      <c r="G24" s="531"/>
      <c r="H24" s="531"/>
      <c r="I24" s="531"/>
      <c r="J24" s="531"/>
      <c r="K24" s="531"/>
      <c r="L24" s="531"/>
      <c r="M24" s="531"/>
      <c r="O24" s="159"/>
    </row>
    <row r="25" spans="2:15" ht="12.75" x14ac:dyDescent="0.2">
      <c r="C25" s="1"/>
      <c r="D25" s="1"/>
      <c r="E25" s="1"/>
      <c r="F25" s="1"/>
      <c r="G25" s="1"/>
      <c r="H25" s="1"/>
      <c r="I25" s="3"/>
      <c r="J25" s="3"/>
      <c r="K25" s="3"/>
      <c r="L25" s="3"/>
      <c r="O25" s="32"/>
    </row>
    <row r="26" spans="2:15" ht="39" customHeight="1" x14ac:dyDescent="0.2">
      <c r="B26" s="536" t="s">
        <v>376</v>
      </c>
      <c r="C26" s="537"/>
      <c r="D26" s="537"/>
      <c r="E26" s="537"/>
      <c r="F26" s="537"/>
      <c r="G26" s="537"/>
      <c r="H26" s="537"/>
      <c r="I26" s="537"/>
      <c r="J26" s="537"/>
      <c r="K26" s="537"/>
      <c r="L26" s="537"/>
      <c r="M26" s="538"/>
      <c r="O26" s="32"/>
    </row>
    <row r="27" spans="2:15" ht="12.75" x14ac:dyDescent="0.2">
      <c r="B27" s="1"/>
      <c r="C27" s="1"/>
      <c r="D27" s="1"/>
      <c r="E27" s="1"/>
      <c r="F27" s="1"/>
      <c r="G27" s="1"/>
      <c r="H27" s="1"/>
      <c r="I27" s="3"/>
      <c r="J27" s="3"/>
      <c r="K27" s="3"/>
      <c r="L27" s="3"/>
    </row>
    <row r="28" spans="2:15" ht="50.25" customHeight="1" x14ac:dyDescent="0.2">
      <c r="B28" s="533" t="s">
        <v>859</v>
      </c>
      <c r="C28" s="534"/>
      <c r="D28" s="534"/>
      <c r="E28" s="534"/>
      <c r="F28" s="534"/>
      <c r="G28" s="534"/>
      <c r="H28" s="534"/>
      <c r="I28" s="534"/>
      <c r="J28" s="534"/>
      <c r="K28" s="534"/>
      <c r="L28" s="534"/>
      <c r="M28" s="535"/>
    </row>
    <row r="29" spans="2:15" ht="12.75" x14ac:dyDescent="0.2"/>
    <row r="30" spans="2:15" ht="12.95" customHeight="1" thickBot="1" x14ac:dyDescent="0.25"/>
    <row r="31" spans="2:15" ht="21.75" thickBot="1" x14ac:dyDescent="0.25">
      <c r="B31" s="525" t="s">
        <v>521</v>
      </c>
      <c r="C31" s="526"/>
      <c r="D31" s="526"/>
      <c r="E31" s="526"/>
      <c r="F31" s="526"/>
      <c r="G31" s="526"/>
      <c r="H31" s="526"/>
      <c r="I31" s="526"/>
      <c r="J31" s="526"/>
      <c r="K31" s="526"/>
      <c r="L31" s="526"/>
      <c r="M31" s="527"/>
    </row>
    <row r="32" spans="2:15" ht="18.75" x14ac:dyDescent="0.3">
      <c r="B32" s="154"/>
    </row>
    <row r="33" spans="2:2" ht="18.75" x14ac:dyDescent="0.2">
      <c r="B33" s="155" t="s">
        <v>384</v>
      </c>
    </row>
    <row r="34" spans="2:2" ht="15" x14ac:dyDescent="0.25">
      <c r="B34" s="156"/>
    </row>
    <row r="35" spans="2:2" ht="15" x14ac:dyDescent="0.2">
      <c r="B35" s="157" t="s">
        <v>385</v>
      </c>
    </row>
    <row r="36" spans="2:2" ht="15" x14ac:dyDescent="0.2">
      <c r="B36" s="157" t="s">
        <v>386</v>
      </c>
    </row>
    <row r="37" spans="2:2" ht="15" x14ac:dyDescent="0.2">
      <c r="B37" s="157" t="s">
        <v>387</v>
      </c>
    </row>
    <row r="38" spans="2:2" ht="15" x14ac:dyDescent="0.2">
      <c r="B38" s="157" t="s">
        <v>388</v>
      </c>
    </row>
    <row r="39" spans="2:2" ht="15" x14ac:dyDescent="0.25">
      <c r="B39" s="156"/>
    </row>
    <row r="40" spans="2:2" ht="15" x14ac:dyDescent="0.2">
      <c r="B40" s="157" t="s">
        <v>389</v>
      </c>
    </row>
    <row r="41" spans="2:2" ht="15" x14ac:dyDescent="0.2">
      <c r="B41" s="157" t="s">
        <v>390</v>
      </c>
    </row>
    <row r="42" spans="2:2" ht="15" x14ac:dyDescent="0.2">
      <c r="B42" s="157" t="s">
        <v>391</v>
      </c>
    </row>
    <row r="43" spans="2:2" ht="15" x14ac:dyDescent="0.2">
      <c r="B43" s="157" t="s">
        <v>392</v>
      </c>
    </row>
    <row r="44" spans="2:2" ht="15" x14ac:dyDescent="0.2">
      <c r="B44" s="157" t="s">
        <v>393</v>
      </c>
    </row>
    <row r="45" spans="2:2" ht="15" x14ac:dyDescent="0.2">
      <c r="B45" s="157" t="s">
        <v>394</v>
      </c>
    </row>
    <row r="46" spans="2:2" ht="15" x14ac:dyDescent="0.25">
      <c r="B46" s="156"/>
    </row>
    <row r="47" spans="2:2" ht="15" x14ac:dyDescent="0.2">
      <c r="B47" s="157" t="s">
        <v>395</v>
      </c>
    </row>
    <row r="48" spans="2:2" ht="15" x14ac:dyDescent="0.2">
      <c r="B48" s="157" t="s">
        <v>396</v>
      </c>
    </row>
    <row r="49" spans="2:13" ht="15" x14ac:dyDescent="0.2">
      <c r="B49" s="157" t="s">
        <v>831</v>
      </c>
      <c r="H49" s="26"/>
      <c r="I49" s="26"/>
      <c r="J49" s="26"/>
      <c r="M49" s="221"/>
    </row>
    <row r="50" spans="2:13" ht="15" x14ac:dyDescent="0.2">
      <c r="B50" s="157" t="s">
        <v>832</v>
      </c>
      <c r="M50" s="221"/>
    </row>
    <row r="51" spans="2:13" ht="15" x14ac:dyDescent="0.2">
      <c r="B51" s="157" t="s">
        <v>833</v>
      </c>
      <c r="C51" s="26"/>
      <c r="M51" s="221"/>
    </row>
    <row r="52" spans="2:13" ht="15" x14ac:dyDescent="0.25">
      <c r="B52" s="156"/>
    </row>
    <row r="53" spans="2:13" ht="15" x14ac:dyDescent="0.2">
      <c r="B53" s="157" t="s">
        <v>834</v>
      </c>
    </row>
    <row r="54" spans="2:13" ht="15" x14ac:dyDescent="0.2">
      <c r="B54" s="157" t="s">
        <v>397</v>
      </c>
    </row>
    <row r="55" spans="2:13" ht="15" x14ac:dyDescent="0.2">
      <c r="B55" s="157" t="s">
        <v>398</v>
      </c>
    </row>
    <row r="56" spans="2:13" ht="15" x14ac:dyDescent="0.2">
      <c r="B56" s="157" t="s">
        <v>399</v>
      </c>
    </row>
    <row r="57" spans="2:13" ht="15" x14ac:dyDescent="0.2">
      <c r="B57" s="157" t="s">
        <v>400</v>
      </c>
    </row>
    <row r="58" spans="2:13" ht="15" x14ac:dyDescent="0.2">
      <c r="B58" s="157" t="s">
        <v>401</v>
      </c>
    </row>
    <row r="59" spans="2:13" ht="15" x14ac:dyDescent="0.2">
      <c r="B59" s="157" t="s">
        <v>402</v>
      </c>
    </row>
    <row r="60" spans="2:13" ht="15" x14ac:dyDescent="0.2">
      <c r="B60" s="157" t="s">
        <v>403</v>
      </c>
    </row>
    <row r="61" spans="2:13" ht="15" x14ac:dyDescent="0.2">
      <c r="B61" s="157" t="s">
        <v>835</v>
      </c>
      <c r="M61" s="221"/>
    </row>
    <row r="62" spans="2:13" ht="15" x14ac:dyDescent="0.25">
      <c r="B62" s="156"/>
    </row>
    <row r="63" spans="2:13" ht="18.75" x14ac:dyDescent="0.2">
      <c r="B63" s="155" t="s">
        <v>404</v>
      </c>
    </row>
    <row r="64" spans="2:13" ht="15" x14ac:dyDescent="0.25">
      <c r="B64" s="156"/>
    </row>
    <row r="65" spans="2:13" ht="15" x14ac:dyDescent="0.2">
      <c r="B65" s="157" t="s">
        <v>405</v>
      </c>
    </row>
    <row r="66" spans="2:13" ht="15" x14ac:dyDescent="0.2">
      <c r="B66" s="157" t="s">
        <v>406</v>
      </c>
    </row>
    <row r="67" spans="2:13" ht="15" x14ac:dyDescent="0.2">
      <c r="B67" s="157" t="s">
        <v>836</v>
      </c>
      <c r="M67" s="221"/>
    </row>
    <row r="68" spans="2:13" ht="15" x14ac:dyDescent="0.25">
      <c r="B68" s="156"/>
    </row>
    <row r="69" spans="2:13" ht="15" x14ac:dyDescent="0.2">
      <c r="B69" s="157" t="s">
        <v>407</v>
      </c>
    </row>
    <row r="70" spans="2:13" ht="15" x14ac:dyDescent="0.2">
      <c r="B70" s="157" t="s">
        <v>408</v>
      </c>
    </row>
    <row r="71" spans="2:13" ht="15" x14ac:dyDescent="0.2">
      <c r="B71" s="157" t="s">
        <v>409</v>
      </c>
    </row>
    <row r="72" spans="2:13" ht="15" x14ac:dyDescent="0.2">
      <c r="B72" s="157" t="s">
        <v>410</v>
      </c>
    </row>
    <row r="73" spans="2:13" ht="15" x14ac:dyDescent="0.2">
      <c r="B73" s="157" t="s">
        <v>837</v>
      </c>
      <c r="M73" s="221"/>
    </row>
    <row r="74" spans="2:13" ht="15" x14ac:dyDescent="0.2">
      <c r="B74" s="157" t="s">
        <v>838</v>
      </c>
      <c r="M74" s="221"/>
    </row>
    <row r="75" spans="2:13" ht="15" x14ac:dyDescent="0.2">
      <c r="B75" s="157" t="s">
        <v>839</v>
      </c>
      <c r="M75" s="221"/>
    </row>
    <row r="76" spans="2:13" ht="15" x14ac:dyDescent="0.2">
      <c r="B76" s="157" t="s">
        <v>840</v>
      </c>
      <c r="M76" s="221"/>
    </row>
    <row r="77" spans="2:13" ht="15" x14ac:dyDescent="0.2">
      <c r="B77" s="157" t="s">
        <v>411</v>
      </c>
      <c r="M77" s="221"/>
    </row>
    <row r="78" spans="2:13" ht="15" x14ac:dyDescent="0.25">
      <c r="B78" s="156"/>
    </row>
    <row r="79" spans="2:13" ht="15" x14ac:dyDescent="0.2">
      <c r="B79" s="157" t="s">
        <v>412</v>
      </c>
    </row>
    <row r="80" spans="2:13" ht="15" x14ac:dyDescent="0.2">
      <c r="B80" s="157" t="s">
        <v>413</v>
      </c>
    </row>
    <row r="81" spans="2:13" ht="15" x14ac:dyDescent="0.2">
      <c r="B81" s="157" t="s">
        <v>414</v>
      </c>
    </row>
    <row r="82" spans="2:13" ht="15" x14ac:dyDescent="0.2">
      <c r="B82" s="157" t="s">
        <v>415</v>
      </c>
    </row>
    <row r="83" spans="2:13" ht="15" x14ac:dyDescent="0.2">
      <c r="B83" s="157" t="s">
        <v>416</v>
      </c>
    </row>
    <row r="84" spans="2:13" ht="15" x14ac:dyDescent="0.25">
      <c r="B84" s="156"/>
    </row>
    <row r="85" spans="2:13" ht="15" x14ac:dyDescent="0.2">
      <c r="B85" s="157" t="s">
        <v>417</v>
      </c>
    </row>
    <row r="86" spans="2:13" ht="15" x14ac:dyDescent="0.2">
      <c r="B86" s="157" t="s">
        <v>418</v>
      </c>
    </row>
    <row r="87" spans="2:13" ht="15" x14ac:dyDescent="0.2">
      <c r="B87" s="157" t="s">
        <v>419</v>
      </c>
    </row>
    <row r="88" spans="2:13" ht="15" x14ac:dyDescent="0.2">
      <c r="B88" s="157" t="s">
        <v>420</v>
      </c>
    </row>
    <row r="89" spans="2:13" ht="15" x14ac:dyDescent="0.25">
      <c r="B89" s="156"/>
    </row>
    <row r="90" spans="2:13" ht="15" x14ac:dyDescent="0.2">
      <c r="B90" s="157" t="s">
        <v>421</v>
      </c>
    </row>
    <row r="91" spans="2:13" ht="15" x14ac:dyDescent="0.2">
      <c r="B91" s="157" t="s">
        <v>841</v>
      </c>
      <c r="M91" s="221"/>
    </row>
    <row r="92" spans="2:13" ht="15" x14ac:dyDescent="0.2">
      <c r="B92" s="157" t="s">
        <v>842</v>
      </c>
      <c r="M92" s="221"/>
    </row>
    <row r="93" spans="2:13" ht="15" x14ac:dyDescent="0.25">
      <c r="B93" s="156"/>
    </row>
    <row r="94" spans="2:13" ht="15" x14ac:dyDescent="0.2">
      <c r="B94" s="157" t="s">
        <v>382</v>
      </c>
    </row>
    <row r="95" spans="2:13" ht="15" x14ac:dyDescent="0.25">
      <c r="B95" s="156"/>
    </row>
    <row r="96" spans="2:13" ht="15" x14ac:dyDescent="0.2">
      <c r="B96" s="157" t="s">
        <v>422</v>
      </c>
    </row>
    <row r="97" spans="2:13" ht="15" x14ac:dyDescent="0.2">
      <c r="B97" s="157" t="s">
        <v>843</v>
      </c>
      <c r="M97" s="221"/>
    </row>
    <row r="98" spans="2:13" ht="15" x14ac:dyDescent="0.2">
      <c r="B98" s="142" t="s">
        <v>383</v>
      </c>
    </row>
    <row r="99" spans="2:13" ht="15" x14ac:dyDescent="0.2">
      <c r="B99" s="142" t="s">
        <v>423</v>
      </c>
    </row>
    <row r="100" spans="2:13" ht="15" x14ac:dyDescent="0.2">
      <c r="B100" s="142" t="s">
        <v>424</v>
      </c>
    </row>
    <row r="101" spans="2:13" ht="15" x14ac:dyDescent="0.2">
      <c r="B101" s="142" t="s">
        <v>425</v>
      </c>
    </row>
    <row r="102" spans="2:13" ht="15" x14ac:dyDescent="0.2">
      <c r="B102" s="142" t="s">
        <v>426</v>
      </c>
    </row>
    <row r="103" spans="2:13" ht="15" x14ac:dyDescent="0.25">
      <c r="B103" s="156"/>
      <c r="M103" s="221"/>
    </row>
    <row r="104" spans="2:13" ht="15" x14ac:dyDescent="0.2">
      <c r="B104" s="157" t="s">
        <v>427</v>
      </c>
      <c r="M104" s="221"/>
    </row>
    <row r="105" spans="2:13" ht="15" x14ac:dyDescent="0.2">
      <c r="B105" s="157" t="s">
        <v>428</v>
      </c>
      <c r="M105" s="221"/>
    </row>
    <row r="106" spans="2:13" ht="15" x14ac:dyDescent="0.2">
      <c r="B106" s="157" t="s">
        <v>844</v>
      </c>
      <c r="M106" s="221"/>
    </row>
    <row r="107" spans="2:13" ht="15" x14ac:dyDescent="0.2">
      <c r="B107" s="157" t="s">
        <v>845</v>
      </c>
      <c r="M107" s="221"/>
    </row>
    <row r="108" spans="2:13" ht="15" x14ac:dyDescent="0.2">
      <c r="B108" s="157" t="s">
        <v>429</v>
      </c>
      <c r="M108" s="221"/>
    </row>
    <row r="109" spans="2:13" ht="15" x14ac:dyDescent="0.2">
      <c r="B109" s="157" t="s">
        <v>846</v>
      </c>
      <c r="M109" s="221"/>
    </row>
    <row r="110" spans="2:13" ht="15" x14ac:dyDescent="0.25">
      <c r="B110" s="156"/>
      <c r="M110" s="221"/>
    </row>
    <row r="111" spans="2:13" ht="15" x14ac:dyDescent="0.2">
      <c r="B111" s="157" t="s">
        <v>430</v>
      </c>
      <c r="M111" s="221"/>
    </row>
    <row r="112" spans="2:13" ht="15" x14ac:dyDescent="0.25">
      <c r="B112" s="156"/>
      <c r="M112" s="221"/>
    </row>
    <row r="113" spans="2:13" ht="15" x14ac:dyDescent="0.2">
      <c r="B113" s="157" t="s">
        <v>431</v>
      </c>
      <c r="M113" s="221"/>
    </row>
    <row r="114" spans="2:13" ht="15" x14ac:dyDescent="0.2">
      <c r="B114" s="157" t="s">
        <v>847</v>
      </c>
      <c r="M114" s="221"/>
    </row>
    <row r="115" spans="2:13" ht="15" x14ac:dyDescent="0.25">
      <c r="B115" s="156"/>
      <c r="M115" s="221"/>
    </row>
    <row r="116" spans="2:13" ht="15" x14ac:dyDescent="0.2">
      <c r="B116" s="142" t="s">
        <v>432</v>
      </c>
      <c r="M116" s="221"/>
    </row>
    <row r="117" spans="2:13" ht="15" x14ac:dyDescent="0.2">
      <c r="B117" s="142" t="s">
        <v>433</v>
      </c>
      <c r="M117" s="221"/>
    </row>
    <row r="118" spans="2:13" ht="15" x14ac:dyDescent="0.2">
      <c r="B118" s="142" t="s">
        <v>434</v>
      </c>
      <c r="M118" s="221"/>
    </row>
    <row r="119" spans="2:13" ht="15" x14ac:dyDescent="0.25">
      <c r="B119" s="156"/>
      <c r="M119" s="221"/>
    </row>
    <row r="120" spans="2:13" ht="15" x14ac:dyDescent="0.2">
      <c r="B120" s="157" t="s">
        <v>435</v>
      </c>
      <c r="M120" s="221"/>
    </row>
    <row r="121" spans="2:13" ht="15" x14ac:dyDescent="0.2">
      <c r="B121" s="157" t="s">
        <v>436</v>
      </c>
      <c r="M121" s="221"/>
    </row>
    <row r="122" spans="2:13" ht="15" x14ac:dyDescent="0.25">
      <c r="B122" s="156"/>
      <c r="M122" s="221"/>
    </row>
    <row r="123" spans="2:13" ht="15" x14ac:dyDescent="0.2">
      <c r="B123" s="157" t="s">
        <v>437</v>
      </c>
      <c r="M123" s="221"/>
    </row>
    <row r="124" spans="2:13" ht="15" x14ac:dyDescent="0.2">
      <c r="B124" s="157" t="s">
        <v>438</v>
      </c>
      <c r="M124" s="221"/>
    </row>
    <row r="125" spans="2:13" ht="15" x14ac:dyDescent="0.2">
      <c r="B125" s="157" t="s">
        <v>439</v>
      </c>
      <c r="M125" s="221"/>
    </row>
    <row r="126" spans="2:13" ht="15" x14ac:dyDescent="0.25">
      <c r="B126" s="156"/>
      <c r="M126" s="221"/>
    </row>
    <row r="127" spans="2:13" ht="15" x14ac:dyDescent="0.2">
      <c r="B127" s="142" t="s">
        <v>440</v>
      </c>
      <c r="M127" s="221"/>
    </row>
    <row r="128" spans="2:13" ht="15" x14ac:dyDescent="0.2">
      <c r="B128" s="142" t="s">
        <v>441</v>
      </c>
      <c r="M128" s="221"/>
    </row>
    <row r="129" spans="2:13" ht="15" x14ac:dyDescent="0.25">
      <c r="B129" s="143"/>
      <c r="M129" s="221"/>
    </row>
    <row r="130" spans="2:13" ht="15" x14ac:dyDescent="0.2">
      <c r="B130" s="142" t="s">
        <v>442</v>
      </c>
      <c r="M130" s="221"/>
    </row>
    <row r="131" spans="2:13" ht="15" x14ac:dyDescent="0.2">
      <c r="B131" s="142" t="s">
        <v>443</v>
      </c>
      <c r="M131" s="221"/>
    </row>
    <row r="132" spans="2:13" ht="15" x14ac:dyDescent="0.2">
      <c r="B132" s="142" t="s">
        <v>444</v>
      </c>
      <c r="M132" s="221"/>
    </row>
    <row r="133" spans="2:13" ht="15" x14ac:dyDescent="0.25">
      <c r="B133" s="143"/>
      <c r="M133" s="221"/>
    </row>
    <row r="134" spans="2:13" ht="15" x14ac:dyDescent="0.2">
      <c r="B134" s="142" t="s">
        <v>445</v>
      </c>
      <c r="M134" s="221"/>
    </row>
    <row r="135" spans="2:13" ht="15" x14ac:dyDescent="0.2">
      <c r="B135" s="142" t="s">
        <v>446</v>
      </c>
      <c r="M135" s="221"/>
    </row>
    <row r="136" spans="2:13" ht="15" x14ac:dyDescent="0.25">
      <c r="B136" s="143"/>
      <c r="M136" s="221"/>
    </row>
    <row r="137" spans="2:13" ht="15" x14ac:dyDescent="0.2">
      <c r="B137" s="142" t="s">
        <v>447</v>
      </c>
      <c r="M137" s="221"/>
    </row>
    <row r="138" spans="2:13" ht="15" x14ac:dyDescent="0.2">
      <c r="B138" s="142" t="s">
        <v>448</v>
      </c>
      <c r="M138" s="221"/>
    </row>
    <row r="139" spans="2:13" ht="15" x14ac:dyDescent="0.25">
      <c r="B139" s="156"/>
      <c r="M139" s="221"/>
    </row>
    <row r="140" spans="2:13" ht="15" x14ac:dyDescent="0.2">
      <c r="B140" s="157" t="s">
        <v>449</v>
      </c>
      <c r="M140" s="221"/>
    </row>
    <row r="141" spans="2:13" ht="15" x14ac:dyDescent="0.2">
      <c r="B141" s="157" t="s">
        <v>450</v>
      </c>
      <c r="M141" s="221"/>
    </row>
    <row r="142" spans="2:13" ht="15" x14ac:dyDescent="0.2">
      <c r="B142" s="157" t="s">
        <v>451</v>
      </c>
      <c r="M142" s="221"/>
    </row>
    <row r="143" spans="2:13" ht="15" x14ac:dyDescent="0.2">
      <c r="B143" s="157" t="s">
        <v>452</v>
      </c>
      <c r="M143" s="221"/>
    </row>
    <row r="144" spans="2:13" ht="15" x14ac:dyDescent="0.2">
      <c r="B144" s="157" t="s">
        <v>453</v>
      </c>
      <c r="M144" s="221"/>
    </row>
    <row r="145" spans="2:13" ht="15" x14ac:dyDescent="0.2">
      <c r="B145" s="157" t="s">
        <v>454</v>
      </c>
    </row>
    <row r="146" spans="2:13" ht="15" x14ac:dyDescent="0.2">
      <c r="B146" s="157" t="s">
        <v>455</v>
      </c>
    </row>
    <row r="147" spans="2:13" ht="15" x14ac:dyDescent="0.25">
      <c r="B147" s="156"/>
    </row>
    <row r="148" spans="2:13" ht="15" x14ac:dyDescent="0.2">
      <c r="B148" s="157" t="s">
        <v>456</v>
      </c>
    </row>
    <row r="149" spans="2:13" ht="15" x14ac:dyDescent="0.2">
      <c r="B149" s="157" t="s">
        <v>457</v>
      </c>
    </row>
    <row r="150" spans="2:13" ht="15" x14ac:dyDescent="0.2">
      <c r="B150" s="157" t="s">
        <v>458</v>
      </c>
    </row>
    <row r="151" spans="2:13" ht="15" x14ac:dyDescent="0.25">
      <c r="B151" s="156"/>
    </row>
    <row r="152" spans="2:13" ht="15" x14ac:dyDescent="0.2">
      <c r="B152" s="157" t="s">
        <v>459</v>
      </c>
    </row>
    <row r="153" spans="2:13" ht="15" x14ac:dyDescent="0.2">
      <c r="B153" s="157" t="s">
        <v>848</v>
      </c>
    </row>
    <row r="154" spans="2:13" ht="15" x14ac:dyDescent="0.2">
      <c r="B154" s="157" t="s">
        <v>849</v>
      </c>
      <c r="M154" s="221"/>
    </row>
    <row r="155" spans="2:13" ht="15" x14ac:dyDescent="0.2">
      <c r="B155" s="157" t="s">
        <v>850</v>
      </c>
      <c r="M155" s="221"/>
    </row>
    <row r="156" spans="2:13" ht="14.25" x14ac:dyDescent="0.2">
      <c r="B156" s="524"/>
      <c r="M156" s="221"/>
    </row>
    <row r="157" spans="2:13" ht="15" x14ac:dyDescent="0.25">
      <c r="B157" s="156"/>
    </row>
    <row r="158" spans="2:13" ht="15" x14ac:dyDescent="0.2">
      <c r="B158" s="157" t="s">
        <v>460</v>
      </c>
    </row>
    <row r="159" spans="2:13" ht="15" x14ac:dyDescent="0.25">
      <c r="B159" s="156"/>
    </row>
    <row r="160" spans="2:13" ht="15" x14ac:dyDescent="0.2">
      <c r="B160" s="157" t="s">
        <v>461</v>
      </c>
    </row>
    <row r="161" spans="2:2" ht="15" x14ac:dyDescent="0.2">
      <c r="B161" s="157" t="s">
        <v>462</v>
      </c>
    </row>
    <row r="162" spans="2:2" ht="15" x14ac:dyDescent="0.2">
      <c r="B162" s="157" t="s">
        <v>463</v>
      </c>
    </row>
    <row r="163" spans="2:2" ht="15" x14ac:dyDescent="0.2">
      <c r="B163" s="157" t="s">
        <v>464</v>
      </c>
    </row>
    <row r="164" spans="2:2" ht="15" x14ac:dyDescent="0.2">
      <c r="B164" s="157" t="s">
        <v>465</v>
      </c>
    </row>
    <row r="165" spans="2:2" ht="15" x14ac:dyDescent="0.25">
      <c r="B165" s="156"/>
    </row>
    <row r="166" spans="2:2" ht="15" x14ac:dyDescent="0.2">
      <c r="B166" s="157" t="s">
        <v>466</v>
      </c>
    </row>
    <row r="167" spans="2:2" ht="15" x14ac:dyDescent="0.2">
      <c r="B167" s="157" t="s">
        <v>467</v>
      </c>
    </row>
    <row r="168" spans="2:2" ht="15" x14ac:dyDescent="0.2">
      <c r="B168" s="157" t="s">
        <v>468</v>
      </c>
    </row>
    <row r="169" spans="2:2" ht="15" x14ac:dyDescent="0.2">
      <c r="B169" s="157" t="s">
        <v>469</v>
      </c>
    </row>
    <row r="170" spans="2:2" ht="15" x14ac:dyDescent="0.25">
      <c r="B170" s="156"/>
    </row>
    <row r="171" spans="2:2" ht="15" x14ac:dyDescent="0.2">
      <c r="B171" s="157" t="s">
        <v>470</v>
      </c>
    </row>
    <row r="172" spans="2:2" ht="15" x14ac:dyDescent="0.2">
      <c r="B172" s="157" t="s">
        <v>471</v>
      </c>
    </row>
    <row r="173" spans="2:2" ht="15" x14ac:dyDescent="0.2">
      <c r="B173" s="157" t="s">
        <v>472</v>
      </c>
    </row>
    <row r="174" spans="2:2" ht="15" x14ac:dyDescent="0.2">
      <c r="B174" s="157" t="s">
        <v>473</v>
      </c>
    </row>
    <row r="175" spans="2:2" ht="15" x14ac:dyDescent="0.2">
      <c r="B175" s="157" t="s">
        <v>474</v>
      </c>
    </row>
    <row r="176" spans="2:2" ht="15" x14ac:dyDescent="0.2">
      <c r="B176" s="157" t="s">
        <v>475</v>
      </c>
    </row>
    <row r="177" spans="2:13" ht="15" x14ac:dyDescent="0.25">
      <c r="B177" s="156"/>
    </row>
    <row r="178" spans="2:13" ht="15" x14ac:dyDescent="0.2">
      <c r="B178" s="157" t="s">
        <v>476</v>
      </c>
    </row>
    <row r="179" spans="2:13" ht="15" x14ac:dyDescent="0.2">
      <c r="B179" s="157" t="s">
        <v>477</v>
      </c>
    </row>
    <row r="180" spans="2:13" ht="15" x14ac:dyDescent="0.25">
      <c r="B180" s="156"/>
    </row>
    <row r="181" spans="2:13" ht="15" x14ac:dyDescent="0.2">
      <c r="B181" s="157" t="s">
        <v>814</v>
      </c>
    </row>
    <row r="182" spans="2:13" ht="15" x14ac:dyDescent="0.2">
      <c r="B182" s="157" t="s">
        <v>813</v>
      </c>
    </row>
    <row r="183" spans="2:13" ht="15" x14ac:dyDescent="0.2">
      <c r="B183" s="157" t="s">
        <v>815</v>
      </c>
    </row>
    <row r="184" spans="2:13" ht="15" x14ac:dyDescent="0.2">
      <c r="B184" s="157" t="s">
        <v>811</v>
      </c>
    </row>
    <row r="185" spans="2:13" ht="15" x14ac:dyDescent="0.2">
      <c r="B185" s="157"/>
    </row>
    <row r="186" spans="2:13" ht="18.75" x14ac:dyDescent="0.2">
      <c r="B186" s="155" t="s">
        <v>478</v>
      </c>
    </row>
    <row r="187" spans="2:13" ht="15" x14ac:dyDescent="0.25">
      <c r="B187" s="156"/>
    </row>
    <row r="188" spans="2:13" ht="15" x14ac:dyDescent="0.2">
      <c r="B188" s="157" t="s">
        <v>479</v>
      </c>
    </row>
    <row r="189" spans="2:13" ht="15" x14ac:dyDescent="0.2">
      <c r="B189" s="157" t="s">
        <v>851</v>
      </c>
      <c r="M189" s="221"/>
    </row>
    <row r="190" spans="2:13" ht="15" x14ac:dyDescent="0.2">
      <c r="B190" s="157" t="s">
        <v>852</v>
      </c>
      <c r="M190" s="221"/>
    </row>
    <row r="191" spans="2:13" ht="15" x14ac:dyDescent="0.2">
      <c r="B191" s="157" t="s">
        <v>812</v>
      </c>
    </row>
    <row r="192" spans="2:13" ht="15" x14ac:dyDescent="0.25">
      <c r="B192" s="156"/>
    </row>
    <row r="193" spans="2:13" ht="15" x14ac:dyDescent="0.2">
      <c r="B193" s="157" t="s">
        <v>480</v>
      </c>
    </row>
    <row r="194" spans="2:13" ht="15" x14ac:dyDescent="0.2">
      <c r="B194" s="157" t="s">
        <v>481</v>
      </c>
    </row>
    <row r="195" spans="2:13" ht="15" x14ac:dyDescent="0.25">
      <c r="B195" s="156"/>
    </row>
    <row r="196" spans="2:13" ht="18.75" x14ac:dyDescent="0.2">
      <c r="B196" s="155" t="s">
        <v>482</v>
      </c>
    </row>
    <row r="197" spans="2:13" ht="15" x14ac:dyDescent="0.25">
      <c r="B197" s="156"/>
    </row>
    <row r="198" spans="2:13" ht="15" x14ac:dyDescent="0.2">
      <c r="B198" s="157" t="s">
        <v>483</v>
      </c>
    </row>
    <row r="199" spans="2:13" ht="15" x14ac:dyDescent="0.2">
      <c r="B199" s="157" t="s">
        <v>484</v>
      </c>
    </row>
    <row r="200" spans="2:13" ht="15" x14ac:dyDescent="0.2">
      <c r="B200" s="157" t="s">
        <v>485</v>
      </c>
    </row>
    <row r="201" spans="2:13" ht="15" x14ac:dyDescent="0.2">
      <c r="B201" s="157" t="s">
        <v>486</v>
      </c>
    </row>
    <row r="202" spans="2:13" ht="15" x14ac:dyDescent="0.2">
      <c r="B202" s="157" t="s">
        <v>487</v>
      </c>
    </row>
    <row r="203" spans="2:13" ht="15" x14ac:dyDescent="0.2">
      <c r="B203" s="157" t="s">
        <v>488</v>
      </c>
    </row>
    <row r="204" spans="2:13" ht="15" x14ac:dyDescent="0.2">
      <c r="B204" s="157" t="s">
        <v>853</v>
      </c>
      <c r="M204" s="221"/>
    </row>
    <row r="205" spans="2:13" ht="15" x14ac:dyDescent="0.25">
      <c r="B205" s="156"/>
    </row>
    <row r="206" spans="2:13" ht="15" x14ac:dyDescent="0.2">
      <c r="B206" s="157" t="s">
        <v>489</v>
      </c>
    </row>
    <row r="207" spans="2:13" ht="15" x14ac:dyDescent="0.2">
      <c r="B207" s="157" t="s">
        <v>490</v>
      </c>
    </row>
    <row r="208" spans="2:13" ht="15" x14ac:dyDescent="0.2">
      <c r="B208" s="157" t="s">
        <v>491</v>
      </c>
    </row>
    <row r="209" spans="2:13" ht="15" x14ac:dyDescent="0.2">
      <c r="B209" s="157" t="s">
        <v>854</v>
      </c>
      <c r="M209" s="221"/>
    </row>
    <row r="210" spans="2:13" ht="15" x14ac:dyDescent="0.2">
      <c r="B210" s="157" t="s">
        <v>492</v>
      </c>
    </row>
    <row r="211" spans="2:13" ht="15" x14ac:dyDescent="0.2">
      <c r="B211" s="157" t="s">
        <v>493</v>
      </c>
    </row>
    <row r="212" spans="2:13" ht="15" x14ac:dyDescent="0.2">
      <c r="B212" s="157" t="s">
        <v>494</v>
      </c>
    </row>
    <row r="213" spans="2:13" ht="15" x14ac:dyDescent="0.2">
      <c r="B213" s="157" t="s">
        <v>855</v>
      </c>
      <c r="M213" s="221"/>
    </row>
    <row r="214" spans="2:13" ht="15" x14ac:dyDescent="0.25">
      <c r="B214" s="156"/>
    </row>
    <row r="215" spans="2:13" ht="15" x14ac:dyDescent="0.2">
      <c r="B215" s="157" t="s">
        <v>495</v>
      </c>
    </row>
    <row r="216" spans="2:13" ht="15" x14ac:dyDescent="0.2">
      <c r="B216" s="157" t="s">
        <v>496</v>
      </c>
    </row>
    <row r="217" spans="2:13" ht="15" x14ac:dyDescent="0.2">
      <c r="B217" s="157" t="s">
        <v>497</v>
      </c>
    </row>
    <row r="218" spans="2:13" ht="15" x14ac:dyDescent="0.2">
      <c r="B218" s="157" t="s">
        <v>498</v>
      </c>
    </row>
    <row r="219" spans="2:13" ht="15" x14ac:dyDescent="0.2">
      <c r="B219" s="157" t="s">
        <v>499</v>
      </c>
    </row>
    <row r="220" spans="2:13" ht="15" x14ac:dyDescent="0.2">
      <c r="B220" s="157" t="s">
        <v>500</v>
      </c>
    </row>
    <row r="221" spans="2:13" ht="15" x14ac:dyDescent="0.2">
      <c r="B221" s="157" t="s">
        <v>501</v>
      </c>
    </row>
    <row r="222" spans="2:13" ht="15" x14ac:dyDescent="0.2">
      <c r="B222" s="157" t="s">
        <v>502</v>
      </c>
    </row>
    <row r="223" spans="2:13" ht="15" x14ac:dyDescent="0.2">
      <c r="B223" s="157" t="s">
        <v>856</v>
      </c>
      <c r="M223" s="221"/>
    </row>
    <row r="224" spans="2:13" ht="15" x14ac:dyDescent="0.2">
      <c r="B224" s="157" t="s">
        <v>503</v>
      </c>
    </row>
    <row r="225" spans="2:13" ht="15" x14ac:dyDescent="0.2">
      <c r="B225" s="157" t="s">
        <v>857</v>
      </c>
      <c r="M225" s="221"/>
    </row>
    <row r="226" spans="2:13" ht="15" x14ac:dyDescent="0.25">
      <c r="B226" s="156"/>
    </row>
    <row r="227" spans="2:13" ht="15" x14ac:dyDescent="0.2">
      <c r="B227" s="157" t="s">
        <v>504</v>
      </c>
    </row>
    <row r="228" spans="2:13" ht="15" x14ac:dyDescent="0.2">
      <c r="B228" s="157" t="s">
        <v>505</v>
      </c>
    </row>
    <row r="229" spans="2:13" ht="15" x14ac:dyDescent="0.2">
      <c r="B229" s="157" t="s">
        <v>506</v>
      </c>
    </row>
    <row r="230" spans="2:13" ht="15" x14ac:dyDescent="0.2">
      <c r="B230" s="157" t="s">
        <v>507</v>
      </c>
    </row>
    <row r="231" spans="2:13" ht="15" x14ac:dyDescent="0.25">
      <c r="B231" s="156"/>
    </row>
    <row r="232" spans="2:13" ht="15" x14ac:dyDescent="0.2">
      <c r="B232" s="157" t="s">
        <v>508</v>
      </c>
    </row>
    <row r="233" spans="2:13" ht="15" x14ac:dyDescent="0.2">
      <c r="B233" s="142" t="s">
        <v>509</v>
      </c>
    </row>
    <row r="234" spans="2:13" ht="15" x14ac:dyDescent="0.2">
      <c r="B234" s="142" t="s">
        <v>510</v>
      </c>
    </row>
    <row r="235" spans="2:13" ht="15" x14ac:dyDescent="0.2">
      <c r="B235" s="142" t="s">
        <v>511</v>
      </c>
    </row>
    <row r="236" spans="2:13" ht="15" x14ac:dyDescent="0.2">
      <c r="B236" s="142" t="s">
        <v>512</v>
      </c>
    </row>
    <row r="237" spans="2:13" ht="15" x14ac:dyDescent="0.2">
      <c r="B237" s="142" t="s">
        <v>513</v>
      </c>
    </row>
    <row r="238" spans="2:13" ht="15" x14ac:dyDescent="0.25">
      <c r="B238" s="156"/>
    </row>
    <row r="239" spans="2:13" ht="15" x14ac:dyDescent="0.2">
      <c r="B239" s="157" t="s">
        <v>514</v>
      </c>
    </row>
    <row r="240" spans="2:13" ht="15" x14ac:dyDescent="0.2">
      <c r="B240" s="157" t="s">
        <v>515</v>
      </c>
    </row>
    <row r="241" spans="2:13" ht="15" x14ac:dyDescent="0.2">
      <c r="B241" s="157" t="s">
        <v>858</v>
      </c>
      <c r="M241" s="221"/>
    </row>
    <row r="242" spans="2:13" ht="15" x14ac:dyDescent="0.2">
      <c r="B242" s="157" t="s">
        <v>516</v>
      </c>
    </row>
    <row r="243" spans="2:13" ht="15" x14ac:dyDescent="0.2">
      <c r="B243" s="157" t="s">
        <v>517</v>
      </c>
    </row>
    <row r="244" spans="2:13" ht="12.75" x14ac:dyDescent="0.2"/>
    <row r="245" spans="2:13" ht="12.95" customHeight="1" thickBot="1" x14ac:dyDescent="0.25"/>
    <row r="246" spans="2:13" ht="12.95" customHeight="1" thickBot="1" x14ac:dyDescent="0.25">
      <c r="B246" s="289" t="s">
        <v>793</v>
      </c>
      <c r="C246" s="290"/>
      <c r="D246" s="290"/>
      <c r="E246" s="291"/>
      <c r="F246" s="288"/>
      <c r="G246" s="466" t="s">
        <v>802</v>
      </c>
      <c r="H246" s="288"/>
      <c r="I246" s="288"/>
      <c r="J246" s="466" t="s">
        <v>803</v>
      </c>
      <c r="K246" s="288"/>
    </row>
    <row r="247" spans="2:13" ht="12.95" customHeight="1" thickBot="1" x14ac:dyDescent="0.25">
      <c r="B247" s="292" t="s">
        <v>792</v>
      </c>
      <c r="C247" s="188"/>
      <c r="D247" s="188"/>
      <c r="E247" s="293"/>
      <c r="G247" s="464" t="s">
        <v>788</v>
      </c>
      <c r="H247" s="465" t="s">
        <v>704</v>
      </c>
      <c r="I247" s="188"/>
      <c r="J247" s="464" t="s">
        <v>800</v>
      </c>
      <c r="K247" s="465" t="s">
        <v>801</v>
      </c>
    </row>
    <row r="248" spans="2:13" ht="12.95" customHeight="1" thickBot="1" x14ac:dyDescent="0.25">
      <c r="B248" s="294" t="s">
        <v>794</v>
      </c>
      <c r="C248" s="288"/>
      <c r="D248" s="288"/>
      <c r="E248" s="295"/>
      <c r="G248" s="462" t="s">
        <v>126</v>
      </c>
      <c r="H248" s="463" t="s">
        <v>207</v>
      </c>
      <c r="J248" s="467" t="s">
        <v>154</v>
      </c>
      <c r="K248" s="463" t="s">
        <v>791</v>
      </c>
    </row>
    <row r="249" spans="2:13" ht="12.95" customHeight="1" x14ac:dyDescent="0.2">
      <c r="G249" s="454" t="s">
        <v>127</v>
      </c>
      <c r="H249" s="449" t="s">
        <v>636</v>
      </c>
      <c r="J249" s="456" t="s">
        <v>155</v>
      </c>
      <c r="K249" s="449" t="s">
        <v>791</v>
      </c>
    </row>
    <row r="250" spans="2:13" ht="12.95" customHeight="1" x14ac:dyDescent="0.2">
      <c r="G250" s="454" t="s">
        <v>128</v>
      </c>
      <c r="H250" s="449" t="s">
        <v>637</v>
      </c>
      <c r="J250" s="456" t="s">
        <v>156</v>
      </c>
      <c r="K250" s="449" t="s">
        <v>791</v>
      </c>
    </row>
    <row r="251" spans="2:13" ht="12.95" customHeight="1" x14ac:dyDescent="0.2">
      <c r="G251" s="454" t="s">
        <v>129</v>
      </c>
      <c r="H251" s="449" t="s">
        <v>638</v>
      </c>
      <c r="J251" s="456" t="s">
        <v>157</v>
      </c>
      <c r="K251" s="449" t="s">
        <v>791</v>
      </c>
    </row>
    <row r="252" spans="2:13" ht="12.95" customHeight="1" x14ac:dyDescent="0.2">
      <c r="G252" s="454" t="s">
        <v>130</v>
      </c>
      <c r="H252" s="449" t="s">
        <v>639</v>
      </c>
      <c r="J252" s="456" t="s">
        <v>158</v>
      </c>
      <c r="K252" s="449" t="s">
        <v>791</v>
      </c>
    </row>
    <row r="253" spans="2:13" ht="12.95" customHeight="1" x14ac:dyDescent="0.2">
      <c r="G253" s="454" t="s">
        <v>131</v>
      </c>
      <c r="H253" s="449" t="s">
        <v>653</v>
      </c>
      <c r="J253" s="456" t="s">
        <v>159</v>
      </c>
      <c r="K253" s="449" t="s">
        <v>791</v>
      </c>
    </row>
    <row r="254" spans="2:13" ht="12.95" customHeight="1" x14ac:dyDescent="0.2">
      <c r="G254" s="454" t="s">
        <v>132</v>
      </c>
      <c r="H254" s="449" t="s">
        <v>676</v>
      </c>
      <c r="J254" s="454" t="s">
        <v>337</v>
      </c>
      <c r="K254" s="449" t="s">
        <v>241</v>
      </c>
    </row>
    <row r="255" spans="2:13" ht="12.95" customHeight="1" x14ac:dyDescent="0.2">
      <c r="G255" s="454" t="s">
        <v>133</v>
      </c>
      <c r="H255" s="449" t="s">
        <v>631</v>
      </c>
      <c r="J255" s="454" t="s">
        <v>160</v>
      </c>
      <c r="K255" s="449" t="s">
        <v>246</v>
      </c>
    </row>
    <row r="256" spans="2:13" ht="12.95" customHeight="1" x14ac:dyDescent="0.2">
      <c r="G256" s="454" t="s">
        <v>135</v>
      </c>
      <c r="H256" s="449" t="s">
        <v>640</v>
      </c>
      <c r="J256" s="454" t="s">
        <v>162</v>
      </c>
      <c r="K256" s="449" t="s">
        <v>356</v>
      </c>
    </row>
    <row r="257" spans="7:11" ht="12.95" customHeight="1" x14ac:dyDescent="0.2">
      <c r="G257" s="454" t="s">
        <v>134</v>
      </c>
      <c r="H257" s="449" t="s">
        <v>641</v>
      </c>
      <c r="J257" s="454" t="s">
        <v>161</v>
      </c>
      <c r="K257" s="449" t="s">
        <v>357</v>
      </c>
    </row>
    <row r="258" spans="7:11" ht="12.95" customHeight="1" x14ac:dyDescent="0.2">
      <c r="G258" s="454" t="s">
        <v>136</v>
      </c>
      <c r="H258" s="449" t="s">
        <v>642</v>
      </c>
      <c r="J258" s="454" t="s">
        <v>163</v>
      </c>
      <c r="K258" s="449" t="s">
        <v>358</v>
      </c>
    </row>
    <row r="259" spans="7:11" ht="12.95" customHeight="1" x14ac:dyDescent="0.2">
      <c r="G259" s="454" t="s">
        <v>137</v>
      </c>
      <c r="H259" s="449" t="s">
        <v>643</v>
      </c>
      <c r="J259" s="454" t="s">
        <v>164</v>
      </c>
      <c r="K259" s="449" t="s">
        <v>353</v>
      </c>
    </row>
    <row r="260" spans="7:11" ht="12.95" customHeight="1" x14ac:dyDescent="0.2">
      <c r="G260" s="454" t="s">
        <v>138</v>
      </c>
      <c r="H260" s="449" t="s">
        <v>672</v>
      </c>
      <c r="J260" s="454" t="s">
        <v>165</v>
      </c>
      <c r="K260" s="449" t="s">
        <v>235</v>
      </c>
    </row>
    <row r="261" spans="7:11" ht="12.95" customHeight="1" x14ac:dyDescent="0.2">
      <c r="G261" s="454" t="s">
        <v>139</v>
      </c>
      <c r="H261" s="449" t="s">
        <v>632</v>
      </c>
      <c r="J261" s="454" t="s">
        <v>166</v>
      </c>
      <c r="K261" s="449" t="s">
        <v>364</v>
      </c>
    </row>
    <row r="262" spans="7:11" ht="12.95" customHeight="1" x14ac:dyDescent="0.2">
      <c r="G262" s="454" t="s">
        <v>140</v>
      </c>
      <c r="H262" s="449" t="s">
        <v>644</v>
      </c>
      <c r="J262" s="456" t="s">
        <v>773</v>
      </c>
      <c r="K262" s="449" t="s">
        <v>791</v>
      </c>
    </row>
    <row r="263" spans="7:11" ht="12.95" customHeight="1" x14ac:dyDescent="0.2">
      <c r="G263" s="454" t="s">
        <v>141</v>
      </c>
      <c r="H263" s="449" t="s">
        <v>645</v>
      </c>
      <c r="J263" s="454" t="s">
        <v>774</v>
      </c>
      <c r="K263" s="449" t="s">
        <v>368</v>
      </c>
    </row>
    <row r="264" spans="7:11" ht="12.95" customHeight="1" x14ac:dyDescent="0.2">
      <c r="G264" s="454" t="s">
        <v>142</v>
      </c>
      <c r="H264" s="449" t="s">
        <v>646</v>
      </c>
      <c r="J264" s="454" t="s">
        <v>775</v>
      </c>
      <c r="K264" s="449" t="s">
        <v>369</v>
      </c>
    </row>
    <row r="265" spans="7:11" ht="12.95" customHeight="1" x14ac:dyDescent="0.2">
      <c r="G265" s="454" t="s">
        <v>143</v>
      </c>
      <c r="H265" s="449" t="s">
        <v>647</v>
      </c>
      <c r="J265" s="456" t="s">
        <v>167</v>
      </c>
      <c r="K265" s="449" t="s">
        <v>791</v>
      </c>
    </row>
    <row r="266" spans="7:11" ht="12.95" customHeight="1" x14ac:dyDescent="0.2">
      <c r="G266" s="454" t="s">
        <v>144</v>
      </c>
      <c r="H266" s="449" t="s">
        <v>674</v>
      </c>
      <c r="J266" s="454" t="s">
        <v>168</v>
      </c>
      <c r="K266" s="449" t="s">
        <v>365</v>
      </c>
    </row>
    <row r="267" spans="7:11" ht="12.95" customHeight="1" x14ac:dyDescent="0.2">
      <c r="G267" s="454" t="s">
        <v>145</v>
      </c>
      <c r="H267" s="449" t="s">
        <v>633</v>
      </c>
      <c r="J267" s="456" t="s">
        <v>169</v>
      </c>
      <c r="K267" s="449" t="s">
        <v>791</v>
      </c>
    </row>
    <row r="268" spans="7:11" ht="12.95" customHeight="1" x14ac:dyDescent="0.2">
      <c r="G268" s="454" t="s">
        <v>146</v>
      </c>
      <c r="H268" s="449" t="s">
        <v>648</v>
      </c>
      <c r="J268" s="454" t="s">
        <v>340</v>
      </c>
      <c r="K268" s="449" t="s">
        <v>366</v>
      </c>
    </row>
    <row r="269" spans="7:11" ht="12.95" customHeight="1" x14ac:dyDescent="0.2">
      <c r="G269" s="454" t="s">
        <v>147</v>
      </c>
      <c r="H269" s="449" t="s">
        <v>649</v>
      </c>
      <c r="J269" s="454" t="s">
        <v>769</v>
      </c>
      <c r="K269" s="449" t="s">
        <v>367</v>
      </c>
    </row>
    <row r="270" spans="7:11" ht="12.95" customHeight="1" x14ac:dyDescent="0.2">
      <c r="G270" s="454" t="s">
        <v>148</v>
      </c>
      <c r="H270" s="449" t="s">
        <v>650</v>
      </c>
      <c r="J270" s="456" t="s">
        <v>770</v>
      </c>
      <c r="K270" s="449" t="s">
        <v>791</v>
      </c>
    </row>
    <row r="271" spans="7:11" ht="12.95" customHeight="1" x14ac:dyDescent="0.2">
      <c r="G271" s="454" t="s">
        <v>149</v>
      </c>
      <c r="H271" s="449" t="s">
        <v>651</v>
      </c>
      <c r="J271" s="456" t="s">
        <v>771</v>
      </c>
      <c r="K271" s="449" t="s">
        <v>791</v>
      </c>
    </row>
    <row r="272" spans="7:11" ht="12.95" customHeight="1" x14ac:dyDescent="0.2">
      <c r="G272" s="454" t="s">
        <v>150</v>
      </c>
      <c r="H272" s="449" t="s">
        <v>668</v>
      </c>
      <c r="J272" s="456" t="s">
        <v>772</v>
      </c>
      <c r="K272" s="449" t="s">
        <v>791</v>
      </c>
    </row>
    <row r="273" spans="7:11" ht="12.95" customHeight="1" x14ac:dyDescent="0.2">
      <c r="G273" s="454" t="s">
        <v>151</v>
      </c>
      <c r="H273" s="449" t="s">
        <v>669</v>
      </c>
      <c r="J273" s="454" t="s">
        <v>170</v>
      </c>
      <c r="K273" s="449" t="s">
        <v>236</v>
      </c>
    </row>
    <row r="274" spans="7:11" ht="12.95" customHeight="1" x14ac:dyDescent="0.2">
      <c r="G274" s="454" t="s">
        <v>152</v>
      </c>
      <c r="H274" s="449" t="s">
        <v>670</v>
      </c>
      <c r="J274" s="454" t="s">
        <v>171</v>
      </c>
      <c r="K274" s="449" t="s">
        <v>237</v>
      </c>
    </row>
    <row r="275" spans="7:11" ht="12.95" customHeight="1" x14ac:dyDescent="0.2">
      <c r="G275" s="454" t="s">
        <v>153</v>
      </c>
      <c r="H275" s="449" t="s">
        <v>634</v>
      </c>
      <c r="J275" s="456" t="s">
        <v>780</v>
      </c>
      <c r="K275" s="449" t="s">
        <v>791</v>
      </c>
    </row>
    <row r="276" spans="7:11" ht="12.95" customHeight="1" x14ac:dyDescent="0.2">
      <c r="G276" s="454" t="s">
        <v>154</v>
      </c>
      <c r="H276" s="449" t="s">
        <v>635</v>
      </c>
      <c r="J276" s="454" t="s">
        <v>781</v>
      </c>
      <c r="K276" s="449" t="s">
        <v>303</v>
      </c>
    </row>
    <row r="277" spans="7:11" ht="12.95" customHeight="1" x14ac:dyDescent="0.2">
      <c r="G277" s="454" t="s">
        <v>155</v>
      </c>
      <c r="H277" s="449" t="s">
        <v>722</v>
      </c>
      <c r="J277" s="454" t="s">
        <v>782</v>
      </c>
      <c r="K277" s="449" t="s">
        <v>304</v>
      </c>
    </row>
    <row r="278" spans="7:11" ht="12.95" customHeight="1" x14ac:dyDescent="0.2">
      <c r="G278" s="454" t="s">
        <v>156</v>
      </c>
      <c r="H278" s="449" t="s">
        <v>723</v>
      </c>
      <c r="J278" s="456" t="s">
        <v>172</v>
      </c>
      <c r="K278" s="449" t="s">
        <v>791</v>
      </c>
    </row>
    <row r="279" spans="7:11" ht="12.95" customHeight="1" x14ac:dyDescent="0.2">
      <c r="G279" s="454" t="s">
        <v>157</v>
      </c>
      <c r="H279" s="449" t="s">
        <v>724</v>
      </c>
      <c r="J279" s="454" t="s">
        <v>173</v>
      </c>
      <c r="K279" s="449" t="s">
        <v>238</v>
      </c>
    </row>
    <row r="280" spans="7:11" ht="12.95" customHeight="1" x14ac:dyDescent="0.2">
      <c r="G280" s="454" t="s">
        <v>158</v>
      </c>
      <c r="H280" s="449" t="s">
        <v>725</v>
      </c>
      <c r="J280" s="456" t="s">
        <v>174</v>
      </c>
      <c r="K280" s="449" t="s">
        <v>791</v>
      </c>
    </row>
    <row r="281" spans="7:11" ht="12.95" customHeight="1" x14ac:dyDescent="0.2">
      <c r="G281" s="454" t="s">
        <v>159</v>
      </c>
      <c r="H281" s="449" t="s">
        <v>726</v>
      </c>
      <c r="J281" s="454" t="s">
        <v>342</v>
      </c>
      <c r="K281" s="449" t="s">
        <v>239</v>
      </c>
    </row>
    <row r="282" spans="7:11" ht="12.95" customHeight="1" x14ac:dyDescent="0.2">
      <c r="G282" s="454" t="s">
        <v>337</v>
      </c>
      <c r="H282" s="449" t="s">
        <v>790</v>
      </c>
      <c r="J282" s="454" t="s">
        <v>776</v>
      </c>
      <c r="K282" s="449" t="s">
        <v>302</v>
      </c>
    </row>
    <row r="283" spans="7:11" ht="12.95" customHeight="1" x14ac:dyDescent="0.2">
      <c r="G283" s="454" t="s">
        <v>160</v>
      </c>
      <c r="H283" s="449" t="s">
        <v>712</v>
      </c>
      <c r="J283" s="456" t="s">
        <v>777</v>
      </c>
      <c r="K283" s="449" t="s">
        <v>791</v>
      </c>
    </row>
    <row r="284" spans="7:11" ht="12.95" customHeight="1" x14ac:dyDescent="0.2">
      <c r="G284" s="454" t="s">
        <v>162</v>
      </c>
      <c r="H284" s="449" t="s">
        <v>727</v>
      </c>
      <c r="J284" s="456" t="s">
        <v>778</v>
      </c>
      <c r="K284" s="449" t="s">
        <v>791</v>
      </c>
    </row>
    <row r="285" spans="7:11" ht="12.95" customHeight="1" x14ac:dyDescent="0.2">
      <c r="G285" s="454" t="s">
        <v>161</v>
      </c>
      <c r="H285" s="449" t="s">
        <v>728</v>
      </c>
      <c r="J285" s="456" t="s">
        <v>779</v>
      </c>
      <c r="K285" s="449" t="s">
        <v>791</v>
      </c>
    </row>
    <row r="286" spans="7:11" ht="12.95" customHeight="1" x14ac:dyDescent="0.2">
      <c r="G286" s="454" t="s">
        <v>163</v>
      </c>
      <c r="H286" s="449" t="s">
        <v>729</v>
      </c>
      <c r="J286" s="454" t="s">
        <v>175</v>
      </c>
      <c r="K286" s="449" t="s">
        <v>240</v>
      </c>
    </row>
    <row r="287" spans="7:11" ht="12.95" customHeight="1" x14ac:dyDescent="0.2">
      <c r="G287" s="454" t="s">
        <v>164</v>
      </c>
      <c r="H287" s="449" t="s">
        <v>730</v>
      </c>
      <c r="J287" s="454" t="s">
        <v>176</v>
      </c>
      <c r="K287" s="449" t="s">
        <v>305</v>
      </c>
    </row>
    <row r="288" spans="7:11" ht="12.95" customHeight="1" x14ac:dyDescent="0.2">
      <c r="G288" s="454" t="s">
        <v>339</v>
      </c>
      <c r="H288" s="449" t="s">
        <v>743</v>
      </c>
      <c r="J288" s="456" t="s">
        <v>177</v>
      </c>
      <c r="K288" s="449" t="s">
        <v>791</v>
      </c>
    </row>
    <row r="289" spans="7:11" ht="12.95" customHeight="1" x14ac:dyDescent="0.2">
      <c r="G289" s="454" t="s">
        <v>165</v>
      </c>
      <c r="H289" s="449" t="s">
        <v>713</v>
      </c>
      <c r="J289" s="454" t="s">
        <v>178</v>
      </c>
      <c r="K289" s="449" t="s">
        <v>306</v>
      </c>
    </row>
    <row r="290" spans="7:11" ht="12.95" customHeight="1" x14ac:dyDescent="0.2">
      <c r="G290" s="454" t="s">
        <v>166</v>
      </c>
      <c r="H290" s="449" t="s">
        <v>731</v>
      </c>
      <c r="J290" s="456" t="s">
        <v>179</v>
      </c>
      <c r="K290" s="449" t="s">
        <v>791</v>
      </c>
    </row>
    <row r="291" spans="7:11" ht="12.95" customHeight="1" x14ac:dyDescent="0.2">
      <c r="G291" s="454" t="s">
        <v>167</v>
      </c>
      <c r="H291" s="449" t="s">
        <v>732</v>
      </c>
      <c r="J291" s="454" t="s">
        <v>341</v>
      </c>
      <c r="K291" s="449" t="s">
        <v>307</v>
      </c>
    </row>
    <row r="292" spans="7:11" ht="12.95" customHeight="1" x14ac:dyDescent="0.2">
      <c r="G292" s="454" t="s">
        <v>168</v>
      </c>
      <c r="H292" s="449" t="s">
        <v>733</v>
      </c>
      <c r="J292" s="454" t="s">
        <v>783</v>
      </c>
      <c r="K292" s="449" t="s">
        <v>308</v>
      </c>
    </row>
    <row r="293" spans="7:11" ht="12.95" customHeight="1" x14ac:dyDescent="0.2">
      <c r="G293" s="454" t="s">
        <v>169</v>
      </c>
      <c r="H293" s="449" t="s">
        <v>734</v>
      </c>
      <c r="J293" s="456" t="s">
        <v>784</v>
      </c>
      <c r="K293" s="449" t="s">
        <v>791</v>
      </c>
    </row>
    <row r="294" spans="7:11" ht="12.95" customHeight="1" x14ac:dyDescent="0.2">
      <c r="G294" s="454" t="s">
        <v>340</v>
      </c>
      <c r="H294" s="449" t="s">
        <v>744</v>
      </c>
      <c r="J294" s="454" t="s">
        <v>785</v>
      </c>
      <c r="K294" s="449" t="s">
        <v>309</v>
      </c>
    </row>
    <row r="295" spans="7:11" ht="12.95" customHeight="1" x14ac:dyDescent="0.2">
      <c r="G295" s="454" t="s">
        <v>170</v>
      </c>
      <c r="H295" s="449" t="s">
        <v>714</v>
      </c>
      <c r="J295" s="454" t="s">
        <v>786</v>
      </c>
      <c r="K295" s="449" t="s">
        <v>352</v>
      </c>
    </row>
    <row r="296" spans="7:11" ht="12.95" customHeight="1" x14ac:dyDescent="0.2">
      <c r="G296" s="454" t="s">
        <v>171</v>
      </c>
      <c r="H296" s="449" t="s">
        <v>735</v>
      </c>
      <c r="J296" s="454" t="s">
        <v>180</v>
      </c>
      <c r="K296" s="449" t="s">
        <v>355</v>
      </c>
    </row>
    <row r="297" spans="7:11" ht="12.95" customHeight="1" x14ac:dyDescent="0.2">
      <c r="G297" s="454" t="s">
        <v>172</v>
      </c>
      <c r="H297" s="449" t="s">
        <v>736</v>
      </c>
      <c r="J297" s="454" t="s">
        <v>186</v>
      </c>
      <c r="K297" s="449" t="s">
        <v>209</v>
      </c>
    </row>
    <row r="298" spans="7:11" ht="12.95" customHeight="1" x14ac:dyDescent="0.2">
      <c r="G298" s="454" t="s">
        <v>173</v>
      </c>
      <c r="H298" s="449" t="s">
        <v>737</v>
      </c>
      <c r="J298" s="454" t="s">
        <v>187</v>
      </c>
      <c r="K298" s="449" t="s">
        <v>210</v>
      </c>
    </row>
    <row r="299" spans="7:11" ht="12.95" customHeight="1" x14ac:dyDescent="0.2">
      <c r="G299" s="454" t="s">
        <v>174</v>
      </c>
      <c r="H299" s="449" t="s">
        <v>738</v>
      </c>
      <c r="J299" s="454" t="s">
        <v>191</v>
      </c>
      <c r="K299" s="449" t="s">
        <v>211</v>
      </c>
    </row>
    <row r="300" spans="7:11" ht="12.95" customHeight="1" x14ac:dyDescent="0.2">
      <c r="G300" s="454" t="s">
        <v>342</v>
      </c>
      <c r="H300" s="449" t="s">
        <v>745</v>
      </c>
      <c r="J300" s="454" t="s">
        <v>192</v>
      </c>
      <c r="K300" s="449" t="s">
        <v>212</v>
      </c>
    </row>
    <row r="301" spans="7:11" ht="12.95" customHeight="1" x14ac:dyDescent="0.2">
      <c r="G301" s="454" t="s">
        <v>175</v>
      </c>
      <c r="H301" s="449" t="s">
        <v>715</v>
      </c>
      <c r="J301" s="454" t="s">
        <v>188</v>
      </c>
      <c r="K301" s="449" t="s">
        <v>213</v>
      </c>
    </row>
    <row r="302" spans="7:11" ht="12.95" customHeight="1" x14ac:dyDescent="0.2">
      <c r="G302" s="454" t="s">
        <v>176</v>
      </c>
      <c r="H302" s="449" t="s">
        <v>739</v>
      </c>
      <c r="J302" s="456" t="s">
        <v>208</v>
      </c>
      <c r="K302" s="451" t="s">
        <v>208</v>
      </c>
    </row>
    <row r="303" spans="7:11" ht="12.95" customHeight="1" x14ac:dyDescent="0.2">
      <c r="G303" s="454" t="s">
        <v>177</v>
      </c>
      <c r="H303" s="449" t="s">
        <v>740</v>
      </c>
      <c r="J303" s="456" t="s">
        <v>201</v>
      </c>
      <c r="K303" s="451" t="s">
        <v>201</v>
      </c>
    </row>
    <row r="304" spans="7:11" ht="12.95" customHeight="1" x14ac:dyDescent="0.2">
      <c r="G304" s="454" t="s">
        <v>178</v>
      </c>
      <c r="H304" s="449" t="s">
        <v>741</v>
      </c>
      <c r="J304" s="456" t="s">
        <v>202</v>
      </c>
      <c r="K304" s="451" t="s">
        <v>202</v>
      </c>
    </row>
    <row r="305" spans="7:11" ht="12.95" customHeight="1" x14ac:dyDescent="0.2">
      <c r="G305" s="454" t="s">
        <v>179</v>
      </c>
      <c r="H305" s="449" t="s">
        <v>742</v>
      </c>
      <c r="J305" s="456" t="s">
        <v>203</v>
      </c>
      <c r="K305" s="451" t="s">
        <v>203</v>
      </c>
    </row>
    <row r="306" spans="7:11" ht="12.95" customHeight="1" x14ac:dyDescent="0.2">
      <c r="G306" s="454" t="s">
        <v>341</v>
      </c>
      <c r="H306" s="449" t="s">
        <v>746</v>
      </c>
      <c r="J306" s="456" t="s">
        <v>204</v>
      </c>
      <c r="K306" s="451" t="s">
        <v>204</v>
      </c>
    </row>
    <row r="307" spans="7:11" ht="12.95" customHeight="1" x14ac:dyDescent="0.2">
      <c r="G307" s="454" t="s">
        <v>180</v>
      </c>
      <c r="H307" s="449" t="s">
        <v>716</v>
      </c>
      <c r="J307" s="456" t="s">
        <v>205</v>
      </c>
      <c r="K307" s="451" t="s">
        <v>205</v>
      </c>
    </row>
    <row r="308" spans="7:11" ht="12.95" customHeight="1" x14ac:dyDescent="0.2">
      <c r="G308" s="455" t="s">
        <v>181</v>
      </c>
      <c r="H308" s="450" t="s">
        <v>748</v>
      </c>
      <c r="J308" s="456" t="s">
        <v>206</v>
      </c>
      <c r="K308" s="451" t="s">
        <v>206</v>
      </c>
    </row>
    <row r="309" spans="7:11" ht="12.95" customHeight="1" x14ac:dyDescent="0.2">
      <c r="G309" s="455" t="s">
        <v>182</v>
      </c>
      <c r="H309" s="450" t="s">
        <v>749</v>
      </c>
      <c r="J309" s="456" t="s">
        <v>345</v>
      </c>
      <c r="K309" s="451" t="s">
        <v>791</v>
      </c>
    </row>
    <row r="310" spans="7:11" ht="12.95" customHeight="1" x14ac:dyDescent="0.2">
      <c r="G310" s="455" t="s">
        <v>183</v>
      </c>
      <c r="H310" s="450" t="s">
        <v>750</v>
      </c>
      <c r="J310" s="456" t="s">
        <v>652</v>
      </c>
      <c r="K310" s="451" t="s">
        <v>207</v>
      </c>
    </row>
    <row r="311" spans="7:11" ht="12.95" customHeight="1" x14ac:dyDescent="0.2">
      <c r="G311" s="455" t="s">
        <v>184</v>
      </c>
      <c r="H311" s="450" t="s">
        <v>751</v>
      </c>
      <c r="J311" s="454" t="s">
        <v>714</v>
      </c>
      <c r="K311" s="449" t="s">
        <v>170</v>
      </c>
    </row>
    <row r="312" spans="7:11" ht="12.95" customHeight="1" x14ac:dyDescent="0.2">
      <c r="G312" s="455" t="s">
        <v>343</v>
      </c>
      <c r="H312" s="450" t="s">
        <v>752</v>
      </c>
      <c r="J312" s="456" t="s">
        <v>714</v>
      </c>
      <c r="K312" s="449" t="s">
        <v>791</v>
      </c>
    </row>
    <row r="313" spans="7:11" ht="12.95" customHeight="1" x14ac:dyDescent="0.2">
      <c r="G313" s="455" t="s">
        <v>185</v>
      </c>
      <c r="H313" s="450" t="s">
        <v>717</v>
      </c>
      <c r="J313" s="454" t="s">
        <v>735</v>
      </c>
      <c r="K313" s="449" t="s">
        <v>171</v>
      </c>
    </row>
    <row r="314" spans="7:11" ht="12.95" customHeight="1" x14ac:dyDescent="0.2">
      <c r="G314" s="454" t="s">
        <v>186</v>
      </c>
      <c r="H314" s="449" t="s">
        <v>718</v>
      </c>
      <c r="J314" s="454" t="s">
        <v>736</v>
      </c>
      <c r="K314" s="449" t="s">
        <v>172</v>
      </c>
    </row>
    <row r="315" spans="7:11" ht="12.95" customHeight="1" x14ac:dyDescent="0.2">
      <c r="G315" s="454" t="s">
        <v>187</v>
      </c>
      <c r="H315" s="449" t="s">
        <v>753</v>
      </c>
      <c r="J315" s="454" t="s">
        <v>737</v>
      </c>
      <c r="K315" s="449" t="s">
        <v>173</v>
      </c>
    </row>
    <row r="316" spans="7:11" ht="12.95" customHeight="1" x14ac:dyDescent="0.2">
      <c r="G316" s="454" t="s">
        <v>191</v>
      </c>
      <c r="H316" s="449" t="s">
        <v>754</v>
      </c>
      <c r="J316" s="454" t="s">
        <v>738</v>
      </c>
      <c r="K316" s="449" t="s">
        <v>174</v>
      </c>
    </row>
    <row r="317" spans="7:11" ht="12.95" customHeight="1" x14ac:dyDescent="0.2">
      <c r="G317" s="454" t="s">
        <v>192</v>
      </c>
      <c r="H317" s="449" t="s">
        <v>755</v>
      </c>
      <c r="J317" s="454" t="s">
        <v>745</v>
      </c>
      <c r="K317" s="449" t="s">
        <v>342</v>
      </c>
    </row>
    <row r="318" spans="7:11" ht="12.95" customHeight="1" x14ac:dyDescent="0.2">
      <c r="G318" s="454" t="s">
        <v>193</v>
      </c>
      <c r="H318" s="449" t="s">
        <v>756</v>
      </c>
      <c r="J318" s="454" t="s">
        <v>715</v>
      </c>
      <c r="K318" s="449" t="s">
        <v>175</v>
      </c>
    </row>
    <row r="319" spans="7:11" ht="12.95" customHeight="1" x14ac:dyDescent="0.2">
      <c r="G319" s="454" t="s">
        <v>194</v>
      </c>
      <c r="H319" s="449" t="s">
        <v>757</v>
      </c>
      <c r="J319" s="456" t="s">
        <v>715</v>
      </c>
      <c r="K319" s="449" t="s">
        <v>791</v>
      </c>
    </row>
    <row r="320" spans="7:11" ht="12.95" customHeight="1" x14ac:dyDescent="0.2">
      <c r="G320" s="454" t="s">
        <v>200</v>
      </c>
      <c r="H320" s="449" t="s">
        <v>758</v>
      </c>
      <c r="J320" s="454" t="s">
        <v>739</v>
      </c>
      <c r="K320" s="449" t="s">
        <v>176</v>
      </c>
    </row>
    <row r="321" spans="7:11" ht="12.95" customHeight="1" x14ac:dyDescent="0.2">
      <c r="G321" s="454" t="s">
        <v>188</v>
      </c>
      <c r="H321" s="449" t="s">
        <v>719</v>
      </c>
      <c r="J321" s="454" t="s">
        <v>740</v>
      </c>
      <c r="K321" s="449" t="s">
        <v>177</v>
      </c>
    </row>
    <row r="322" spans="7:11" ht="12.95" customHeight="1" x14ac:dyDescent="0.2">
      <c r="G322" s="454" t="s">
        <v>189</v>
      </c>
      <c r="H322" s="449" t="s">
        <v>760</v>
      </c>
      <c r="J322" s="454" t="s">
        <v>741</v>
      </c>
      <c r="K322" s="449" t="s">
        <v>178</v>
      </c>
    </row>
    <row r="323" spans="7:11" ht="12.95" customHeight="1" x14ac:dyDescent="0.2">
      <c r="G323" s="454" t="s">
        <v>195</v>
      </c>
      <c r="H323" s="449" t="s">
        <v>761</v>
      </c>
      <c r="J323" s="454" t="s">
        <v>742</v>
      </c>
      <c r="K323" s="449" t="s">
        <v>179</v>
      </c>
    </row>
    <row r="324" spans="7:11" ht="12.95" customHeight="1" x14ac:dyDescent="0.2">
      <c r="G324" s="454" t="s">
        <v>196</v>
      </c>
      <c r="H324" s="449" t="s">
        <v>762</v>
      </c>
      <c r="J324" s="454" t="s">
        <v>746</v>
      </c>
      <c r="K324" s="449" t="s">
        <v>341</v>
      </c>
    </row>
    <row r="325" spans="7:11" ht="12.95" customHeight="1" x14ac:dyDescent="0.2">
      <c r="G325" s="454" t="s">
        <v>197</v>
      </c>
      <c r="H325" s="449" t="s">
        <v>763</v>
      </c>
      <c r="J325" s="456" t="s">
        <v>747</v>
      </c>
      <c r="K325" s="449" t="s">
        <v>791</v>
      </c>
    </row>
    <row r="326" spans="7:11" ht="12.95" customHeight="1" x14ac:dyDescent="0.2">
      <c r="G326" s="454" t="s">
        <v>198</v>
      </c>
      <c r="H326" s="449" t="s">
        <v>764</v>
      </c>
      <c r="J326" s="454" t="s">
        <v>716</v>
      </c>
      <c r="K326" s="449" t="s">
        <v>180</v>
      </c>
    </row>
    <row r="327" spans="7:11" ht="12.95" customHeight="1" x14ac:dyDescent="0.2">
      <c r="G327" s="454" t="s">
        <v>199</v>
      </c>
      <c r="H327" s="449" t="s">
        <v>765</v>
      </c>
      <c r="J327" s="455" t="s">
        <v>748</v>
      </c>
      <c r="K327" s="450" t="s">
        <v>181</v>
      </c>
    </row>
    <row r="328" spans="7:11" ht="12.95" customHeight="1" x14ac:dyDescent="0.2">
      <c r="G328" s="454" t="s">
        <v>190</v>
      </c>
      <c r="H328" s="449" t="s">
        <v>720</v>
      </c>
      <c r="J328" s="455" t="s">
        <v>749</v>
      </c>
      <c r="K328" s="450" t="s">
        <v>182</v>
      </c>
    </row>
    <row r="329" spans="7:11" ht="12.95" customHeight="1" x14ac:dyDescent="0.2">
      <c r="G329" s="454" t="s">
        <v>290</v>
      </c>
      <c r="H329" s="449" t="s">
        <v>721</v>
      </c>
      <c r="J329" s="455" t="s">
        <v>750</v>
      </c>
      <c r="K329" s="450" t="s">
        <v>183</v>
      </c>
    </row>
    <row r="330" spans="7:11" ht="12.95" customHeight="1" x14ac:dyDescent="0.2">
      <c r="G330" s="456" t="s">
        <v>208</v>
      </c>
      <c r="H330" s="451" t="s">
        <v>208</v>
      </c>
      <c r="J330" s="455" t="s">
        <v>751</v>
      </c>
      <c r="K330" s="450" t="s">
        <v>184</v>
      </c>
    </row>
    <row r="331" spans="7:11" ht="12.95" customHeight="1" x14ac:dyDescent="0.2">
      <c r="G331" s="456" t="s">
        <v>201</v>
      </c>
      <c r="H331" s="451" t="s">
        <v>201</v>
      </c>
      <c r="J331" s="455" t="s">
        <v>752</v>
      </c>
      <c r="K331" s="450" t="s">
        <v>343</v>
      </c>
    </row>
    <row r="332" spans="7:11" ht="12.95" customHeight="1" x14ac:dyDescent="0.2">
      <c r="G332" s="456" t="s">
        <v>202</v>
      </c>
      <c r="H332" s="451" t="s">
        <v>202</v>
      </c>
      <c r="J332" s="456" t="s">
        <v>752</v>
      </c>
      <c r="K332" s="449" t="s">
        <v>791</v>
      </c>
    </row>
    <row r="333" spans="7:11" ht="12.95" customHeight="1" x14ac:dyDescent="0.2">
      <c r="G333" s="456" t="s">
        <v>203</v>
      </c>
      <c r="H333" s="451" t="s">
        <v>203</v>
      </c>
      <c r="J333" s="455" t="s">
        <v>717</v>
      </c>
      <c r="K333" s="450" t="s">
        <v>185</v>
      </c>
    </row>
    <row r="334" spans="7:11" ht="12.95" customHeight="1" x14ac:dyDescent="0.2">
      <c r="G334" s="456" t="s">
        <v>204</v>
      </c>
      <c r="H334" s="451" t="s">
        <v>204</v>
      </c>
      <c r="J334" s="454" t="s">
        <v>718</v>
      </c>
      <c r="K334" s="449" t="s">
        <v>186</v>
      </c>
    </row>
    <row r="335" spans="7:11" ht="12.95" customHeight="1" x14ac:dyDescent="0.2">
      <c r="G335" s="456" t="s">
        <v>205</v>
      </c>
      <c r="H335" s="451" t="s">
        <v>205</v>
      </c>
      <c r="J335" s="454" t="s">
        <v>753</v>
      </c>
      <c r="K335" s="449" t="s">
        <v>187</v>
      </c>
    </row>
    <row r="336" spans="7:11" ht="12.95" customHeight="1" x14ac:dyDescent="0.2">
      <c r="G336" s="456" t="s">
        <v>206</v>
      </c>
      <c r="H336" s="451" t="s">
        <v>206</v>
      </c>
      <c r="J336" s="454" t="s">
        <v>754</v>
      </c>
      <c r="K336" s="449" t="s">
        <v>191</v>
      </c>
    </row>
    <row r="337" spans="7:11" ht="12.95" customHeight="1" x14ac:dyDescent="0.2">
      <c r="G337" s="456" t="s">
        <v>207</v>
      </c>
      <c r="H337" s="451" t="s">
        <v>652</v>
      </c>
      <c r="J337" s="454" t="s">
        <v>755</v>
      </c>
      <c r="K337" s="449" t="s">
        <v>192</v>
      </c>
    </row>
    <row r="338" spans="7:11" ht="12.95" customHeight="1" x14ac:dyDescent="0.2">
      <c r="G338" s="454" t="s">
        <v>209</v>
      </c>
      <c r="H338" s="449" t="s">
        <v>186</v>
      </c>
      <c r="J338" s="454" t="s">
        <v>756</v>
      </c>
      <c r="K338" s="449" t="s">
        <v>193</v>
      </c>
    </row>
    <row r="339" spans="7:11" ht="12.95" customHeight="1" x14ac:dyDescent="0.2">
      <c r="G339" s="454" t="s">
        <v>210</v>
      </c>
      <c r="H339" s="449" t="s">
        <v>187</v>
      </c>
      <c r="J339" s="454" t="s">
        <v>757</v>
      </c>
      <c r="K339" s="449" t="s">
        <v>194</v>
      </c>
    </row>
    <row r="340" spans="7:11" ht="12.95" customHeight="1" x14ac:dyDescent="0.2">
      <c r="G340" s="454" t="s">
        <v>211</v>
      </c>
      <c r="H340" s="449" t="s">
        <v>191</v>
      </c>
      <c r="J340" s="454" t="s">
        <v>758</v>
      </c>
      <c r="K340" s="449" t="s">
        <v>200</v>
      </c>
    </row>
    <row r="341" spans="7:11" ht="12.95" customHeight="1" x14ac:dyDescent="0.2">
      <c r="G341" s="454" t="s">
        <v>212</v>
      </c>
      <c r="H341" s="449" t="s">
        <v>192</v>
      </c>
      <c r="J341" s="456" t="s">
        <v>759</v>
      </c>
      <c r="K341" s="449" t="s">
        <v>791</v>
      </c>
    </row>
    <row r="342" spans="7:11" ht="12.95" customHeight="1" x14ac:dyDescent="0.2">
      <c r="G342" s="454" t="s">
        <v>213</v>
      </c>
      <c r="H342" s="449" t="s">
        <v>188</v>
      </c>
      <c r="J342" s="454" t="s">
        <v>719</v>
      </c>
      <c r="K342" s="449" t="s">
        <v>188</v>
      </c>
    </row>
    <row r="343" spans="7:11" ht="12.95" customHeight="1" x14ac:dyDescent="0.2">
      <c r="G343" s="456" t="s">
        <v>214</v>
      </c>
      <c r="H343" s="451" t="s">
        <v>582</v>
      </c>
      <c r="J343" s="454" t="s">
        <v>760</v>
      </c>
      <c r="K343" s="449" t="s">
        <v>189</v>
      </c>
    </row>
    <row r="344" spans="7:11" ht="12.95" customHeight="1" x14ac:dyDescent="0.2">
      <c r="G344" s="456" t="s">
        <v>215</v>
      </c>
      <c r="H344" s="451" t="s">
        <v>586</v>
      </c>
      <c r="J344" s="454" t="s">
        <v>761</v>
      </c>
      <c r="K344" s="449" t="s">
        <v>195</v>
      </c>
    </row>
    <row r="345" spans="7:11" ht="12.95" customHeight="1" x14ac:dyDescent="0.2">
      <c r="G345" s="456" t="s">
        <v>223</v>
      </c>
      <c r="H345" s="451" t="s">
        <v>587</v>
      </c>
      <c r="J345" s="454" t="s">
        <v>762</v>
      </c>
      <c r="K345" s="449" t="s">
        <v>196</v>
      </c>
    </row>
    <row r="346" spans="7:11" ht="12.95" customHeight="1" x14ac:dyDescent="0.2">
      <c r="G346" s="456" t="s">
        <v>224</v>
      </c>
      <c r="H346" s="451" t="s">
        <v>588</v>
      </c>
      <c r="J346" s="454" t="s">
        <v>763</v>
      </c>
      <c r="K346" s="449" t="s">
        <v>197</v>
      </c>
    </row>
    <row r="347" spans="7:11" ht="12.95" customHeight="1" x14ac:dyDescent="0.2">
      <c r="G347" s="456" t="s">
        <v>225</v>
      </c>
      <c r="H347" s="451" t="s">
        <v>589</v>
      </c>
      <c r="J347" s="454" t="s">
        <v>764</v>
      </c>
      <c r="K347" s="449" t="s">
        <v>198</v>
      </c>
    </row>
    <row r="348" spans="7:11" ht="12.95" customHeight="1" x14ac:dyDescent="0.2">
      <c r="G348" s="456" t="s">
        <v>226</v>
      </c>
      <c r="H348" s="451" t="s">
        <v>626</v>
      </c>
      <c r="J348" s="454" t="s">
        <v>765</v>
      </c>
      <c r="K348" s="449" t="s">
        <v>199</v>
      </c>
    </row>
    <row r="349" spans="7:11" ht="12.95" customHeight="1" x14ac:dyDescent="0.2">
      <c r="G349" s="454" t="s">
        <v>246</v>
      </c>
      <c r="H349" s="449" t="s">
        <v>160</v>
      </c>
      <c r="J349" s="456" t="s">
        <v>766</v>
      </c>
      <c r="K349" s="449" t="s">
        <v>791</v>
      </c>
    </row>
    <row r="350" spans="7:11" ht="12.95" customHeight="1" x14ac:dyDescent="0.2">
      <c r="G350" s="454" t="s">
        <v>356</v>
      </c>
      <c r="H350" s="449" t="s">
        <v>162</v>
      </c>
      <c r="J350" s="456" t="s">
        <v>767</v>
      </c>
      <c r="K350" s="449" t="s">
        <v>791</v>
      </c>
    </row>
    <row r="351" spans="7:11" ht="12.95" customHeight="1" x14ac:dyDescent="0.2">
      <c r="G351" s="454" t="s">
        <v>357</v>
      </c>
      <c r="H351" s="449" t="s">
        <v>161</v>
      </c>
      <c r="J351" s="456" t="s">
        <v>768</v>
      </c>
      <c r="K351" s="449" t="s">
        <v>791</v>
      </c>
    </row>
    <row r="352" spans="7:11" ht="12.95" customHeight="1" x14ac:dyDescent="0.2">
      <c r="G352" s="454" t="s">
        <v>358</v>
      </c>
      <c r="H352" s="449" t="s">
        <v>163</v>
      </c>
      <c r="J352" s="454" t="s">
        <v>720</v>
      </c>
      <c r="K352" s="449" t="s">
        <v>190</v>
      </c>
    </row>
    <row r="353" spans="7:11" ht="12.95" customHeight="1" x14ac:dyDescent="0.2">
      <c r="G353" s="454" t="s">
        <v>353</v>
      </c>
      <c r="H353" s="449" t="s">
        <v>164</v>
      </c>
      <c r="J353" s="454" t="s">
        <v>721</v>
      </c>
      <c r="K353" s="449" t="s">
        <v>290</v>
      </c>
    </row>
    <row r="354" spans="7:11" ht="12.95" customHeight="1" x14ac:dyDescent="0.2">
      <c r="G354" s="456" t="s">
        <v>354</v>
      </c>
      <c r="H354" s="451" t="s">
        <v>706</v>
      </c>
      <c r="J354" s="454" t="s">
        <v>207</v>
      </c>
      <c r="K354" s="449" t="s">
        <v>126</v>
      </c>
    </row>
    <row r="355" spans="7:11" ht="12.95" customHeight="1" x14ac:dyDescent="0.2">
      <c r="G355" s="456" t="s">
        <v>359</v>
      </c>
      <c r="H355" s="451" t="s">
        <v>705</v>
      </c>
      <c r="J355" s="454" t="s">
        <v>636</v>
      </c>
      <c r="K355" s="449" t="s">
        <v>127</v>
      </c>
    </row>
    <row r="356" spans="7:11" ht="12.95" customHeight="1" x14ac:dyDescent="0.2">
      <c r="G356" s="456" t="s">
        <v>360</v>
      </c>
      <c r="H356" s="451" t="s">
        <v>707</v>
      </c>
      <c r="J356" s="454" t="s">
        <v>637</v>
      </c>
      <c r="K356" s="449" t="s">
        <v>128</v>
      </c>
    </row>
    <row r="357" spans="7:11" ht="12.95" customHeight="1" x14ac:dyDescent="0.2">
      <c r="G357" s="456" t="s">
        <v>361</v>
      </c>
      <c r="H357" s="451" t="s">
        <v>708</v>
      </c>
      <c r="J357" s="454" t="s">
        <v>638</v>
      </c>
      <c r="K357" s="449" t="s">
        <v>129</v>
      </c>
    </row>
    <row r="358" spans="7:11" ht="12.95" customHeight="1" x14ac:dyDescent="0.2">
      <c r="G358" s="456" t="s">
        <v>362</v>
      </c>
      <c r="H358" s="451" t="s">
        <v>709</v>
      </c>
      <c r="J358" s="454" t="s">
        <v>639</v>
      </c>
      <c r="K358" s="449" t="s">
        <v>130</v>
      </c>
    </row>
    <row r="359" spans="7:11" ht="12.95" customHeight="1" x14ac:dyDescent="0.2">
      <c r="G359" s="456" t="s">
        <v>363</v>
      </c>
      <c r="H359" s="451" t="s">
        <v>710</v>
      </c>
      <c r="J359" s="454" t="s">
        <v>653</v>
      </c>
      <c r="K359" s="449" t="s">
        <v>131</v>
      </c>
    </row>
    <row r="360" spans="7:11" ht="12.95" customHeight="1" x14ac:dyDescent="0.2">
      <c r="G360" s="456" t="s">
        <v>378</v>
      </c>
      <c r="H360" s="451" t="s">
        <v>711</v>
      </c>
      <c r="J360" s="454" t="s">
        <v>676</v>
      </c>
      <c r="K360" s="449" t="s">
        <v>132</v>
      </c>
    </row>
    <row r="361" spans="7:11" ht="12.95" customHeight="1" x14ac:dyDescent="0.2">
      <c r="G361" s="454" t="s">
        <v>355</v>
      </c>
      <c r="H361" s="449" t="s">
        <v>180</v>
      </c>
      <c r="J361" s="456" t="s">
        <v>677</v>
      </c>
      <c r="K361" s="449" t="s">
        <v>791</v>
      </c>
    </row>
    <row r="362" spans="7:11" ht="12.95" customHeight="1" x14ac:dyDescent="0.2">
      <c r="G362" s="456" t="s">
        <v>216</v>
      </c>
      <c r="H362" s="451" t="s">
        <v>583</v>
      </c>
      <c r="J362" s="454" t="s">
        <v>631</v>
      </c>
      <c r="K362" s="449" t="s">
        <v>133</v>
      </c>
    </row>
    <row r="363" spans="7:11" ht="12.95" customHeight="1" x14ac:dyDescent="0.2">
      <c r="G363" s="456" t="s">
        <v>217</v>
      </c>
      <c r="H363" s="451" t="s">
        <v>590</v>
      </c>
      <c r="J363" s="454" t="s">
        <v>640</v>
      </c>
      <c r="K363" s="449" t="s">
        <v>135</v>
      </c>
    </row>
    <row r="364" spans="7:11" ht="12.95" customHeight="1" x14ac:dyDescent="0.2">
      <c r="G364" s="456" t="s">
        <v>227</v>
      </c>
      <c r="H364" s="451" t="s">
        <v>591</v>
      </c>
      <c r="J364" s="454" t="s">
        <v>641</v>
      </c>
      <c r="K364" s="449" t="s">
        <v>134</v>
      </c>
    </row>
    <row r="365" spans="7:11" ht="12.95" customHeight="1" x14ac:dyDescent="0.2">
      <c r="G365" s="456" t="s">
        <v>228</v>
      </c>
      <c r="H365" s="451" t="s">
        <v>592</v>
      </c>
      <c r="J365" s="454" t="s">
        <v>642</v>
      </c>
      <c r="K365" s="449" t="s">
        <v>136</v>
      </c>
    </row>
    <row r="366" spans="7:11" ht="12.95" customHeight="1" x14ac:dyDescent="0.2">
      <c r="G366" s="456" t="s">
        <v>229</v>
      </c>
      <c r="H366" s="451" t="s">
        <v>593</v>
      </c>
      <c r="J366" s="454" t="s">
        <v>643</v>
      </c>
      <c r="K366" s="449" t="s">
        <v>137</v>
      </c>
    </row>
    <row r="367" spans="7:11" ht="12.95" customHeight="1" x14ac:dyDescent="0.2">
      <c r="G367" s="456" t="s">
        <v>218</v>
      </c>
      <c r="H367" s="451" t="s">
        <v>594</v>
      </c>
      <c r="J367" s="454" t="s">
        <v>672</v>
      </c>
      <c r="K367" s="449" t="s">
        <v>138</v>
      </c>
    </row>
    <row r="368" spans="7:11" ht="12.95" customHeight="1" x14ac:dyDescent="0.2">
      <c r="G368" s="456" t="s">
        <v>219</v>
      </c>
      <c r="H368" s="451" t="s">
        <v>595</v>
      </c>
      <c r="J368" s="456" t="s">
        <v>673</v>
      </c>
      <c r="K368" s="449" t="s">
        <v>791</v>
      </c>
    </row>
    <row r="369" spans="7:11" ht="12.95" customHeight="1" x14ac:dyDescent="0.2">
      <c r="G369" s="456" t="s">
        <v>230</v>
      </c>
      <c r="H369" s="451" t="s">
        <v>596</v>
      </c>
      <c r="J369" s="454" t="s">
        <v>632</v>
      </c>
      <c r="K369" s="449" t="s">
        <v>139</v>
      </c>
    </row>
    <row r="370" spans="7:11" ht="12.95" customHeight="1" x14ac:dyDescent="0.2">
      <c r="G370" s="456" t="s">
        <v>231</v>
      </c>
      <c r="H370" s="451" t="s">
        <v>789</v>
      </c>
      <c r="J370" s="454" t="s">
        <v>644</v>
      </c>
      <c r="K370" s="449" t="s">
        <v>140</v>
      </c>
    </row>
    <row r="371" spans="7:11" ht="12.95" customHeight="1" x14ac:dyDescent="0.2">
      <c r="G371" s="456" t="s">
        <v>232</v>
      </c>
      <c r="H371" s="451" t="s">
        <v>597</v>
      </c>
      <c r="J371" s="454" t="s">
        <v>645</v>
      </c>
      <c r="K371" s="449" t="s">
        <v>141</v>
      </c>
    </row>
    <row r="372" spans="7:11" ht="12.95" customHeight="1" x14ac:dyDescent="0.2">
      <c r="G372" s="456" t="s">
        <v>220</v>
      </c>
      <c r="H372" s="451" t="s">
        <v>598</v>
      </c>
      <c r="J372" s="454" t="s">
        <v>646</v>
      </c>
      <c r="K372" s="449" t="s">
        <v>142</v>
      </c>
    </row>
    <row r="373" spans="7:11" ht="12.95" customHeight="1" x14ac:dyDescent="0.2">
      <c r="G373" s="456" t="s">
        <v>221</v>
      </c>
      <c r="H373" s="451" t="s">
        <v>627</v>
      </c>
      <c r="J373" s="454" t="s">
        <v>647</v>
      </c>
      <c r="K373" s="449" t="s">
        <v>143</v>
      </c>
    </row>
    <row r="374" spans="7:11" ht="12.95" customHeight="1" x14ac:dyDescent="0.2">
      <c r="G374" s="456" t="s">
        <v>233</v>
      </c>
      <c r="H374" s="451" t="s">
        <v>628</v>
      </c>
      <c r="J374" s="454" t="s">
        <v>674</v>
      </c>
      <c r="K374" s="449" t="s">
        <v>144</v>
      </c>
    </row>
    <row r="375" spans="7:11" ht="12.95" customHeight="1" x14ac:dyDescent="0.2">
      <c r="G375" s="456" t="s">
        <v>234</v>
      </c>
      <c r="H375" s="451" t="s">
        <v>629</v>
      </c>
      <c r="J375" s="456" t="s">
        <v>675</v>
      </c>
      <c r="K375" s="449" t="s">
        <v>791</v>
      </c>
    </row>
    <row r="376" spans="7:11" ht="12.95" customHeight="1" x14ac:dyDescent="0.2">
      <c r="G376" s="456" t="s">
        <v>377</v>
      </c>
      <c r="H376" s="451" t="s">
        <v>630</v>
      </c>
      <c r="J376" s="454" t="s">
        <v>633</v>
      </c>
      <c r="K376" s="449" t="s">
        <v>145</v>
      </c>
    </row>
    <row r="377" spans="7:11" ht="12.95" customHeight="1" x14ac:dyDescent="0.2">
      <c r="G377" s="456" t="s">
        <v>222</v>
      </c>
      <c r="H377" s="451" t="s">
        <v>659</v>
      </c>
      <c r="J377" s="454" t="s">
        <v>648</v>
      </c>
      <c r="K377" s="449" t="s">
        <v>146</v>
      </c>
    </row>
    <row r="378" spans="7:11" ht="12.95" customHeight="1" x14ac:dyDescent="0.2">
      <c r="G378" s="454" t="s">
        <v>235</v>
      </c>
      <c r="H378" s="449" t="s">
        <v>165</v>
      </c>
      <c r="J378" s="454" t="s">
        <v>649</v>
      </c>
      <c r="K378" s="449" t="s">
        <v>147</v>
      </c>
    </row>
    <row r="379" spans="7:11" ht="12.95" customHeight="1" x14ac:dyDescent="0.2">
      <c r="G379" s="454" t="s">
        <v>364</v>
      </c>
      <c r="H379" s="449" t="s">
        <v>166</v>
      </c>
      <c r="J379" s="454" t="s">
        <v>650</v>
      </c>
      <c r="K379" s="449" t="s">
        <v>148</v>
      </c>
    </row>
    <row r="380" spans="7:11" ht="12.95" customHeight="1" x14ac:dyDescent="0.2">
      <c r="G380" s="454" t="s">
        <v>365</v>
      </c>
      <c r="H380" s="449" t="s">
        <v>168</v>
      </c>
      <c r="J380" s="454" t="s">
        <v>651</v>
      </c>
      <c r="K380" s="449" t="s">
        <v>149</v>
      </c>
    </row>
    <row r="381" spans="7:11" ht="12.95" customHeight="1" x14ac:dyDescent="0.2">
      <c r="G381" s="454" t="s">
        <v>366</v>
      </c>
      <c r="H381" s="449" t="s">
        <v>340</v>
      </c>
      <c r="J381" s="454" t="s">
        <v>668</v>
      </c>
      <c r="K381" s="449" t="s">
        <v>150</v>
      </c>
    </row>
    <row r="382" spans="7:11" ht="12.95" customHeight="1" x14ac:dyDescent="0.2">
      <c r="G382" s="454" t="s">
        <v>367</v>
      </c>
      <c r="H382" s="449" t="s">
        <v>769</v>
      </c>
      <c r="J382" s="454" t="s">
        <v>669</v>
      </c>
      <c r="K382" s="449" t="s">
        <v>151</v>
      </c>
    </row>
    <row r="383" spans="7:11" ht="12.95" customHeight="1" x14ac:dyDescent="0.2">
      <c r="G383" s="454" t="s">
        <v>368</v>
      </c>
      <c r="H383" s="449" t="s">
        <v>774</v>
      </c>
      <c r="J383" s="454" t="s">
        <v>670</v>
      </c>
      <c r="K383" s="449" t="s">
        <v>152</v>
      </c>
    </row>
    <row r="384" spans="7:11" ht="12.95" customHeight="1" x14ac:dyDescent="0.2">
      <c r="G384" s="454" t="s">
        <v>369</v>
      </c>
      <c r="H384" s="449" t="s">
        <v>775</v>
      </c>
      <c r="J384" s="456" t="s">
        <v>671</v>
      </c>
      <c r="K384" s="449" t="s">
        <v>791</v>
      </c>
    </row>
    <row r="385" spans="7:11" ht="12.95" customHeight="1" x14ac:dyDescent="0.2">
      <c r="G385" s="454" t="s">
        <v>236</v>
      </c>
      <c r="H385" s="449" t="s">
        <v>170</v>
      </c>
      <c r="J385" s="454" t="s">
        <v>634</v>
      </c>
      <c r="K385" s="449" t="s">
        <v>153</v>
      </c>
    </row>
    <row r="386" spans="7:11" ht="12.95" customHeight="1" x14ac:dyDescent="0.2">
      <c r="G386" s="454" t="s">
        <v>237</v>
      </c>
      <c r="H386" s="449" t="s">
        <v>171</v>
      </c>
      <c r="J386" s="454" t="s">
        <v>635</v>
      </c>
      <c r="K386" s="449" t="s">
        <v>154</v>
      </c>
    </row>
    <row r="387" spans="7:11" ht="12.95" customHeight="1" x14ac:dyDescent="0.2">
      <c r="G387" s="454" t="s">
        <v>238</v>
      </c>
      <c r="H387" s="449" t="s">
        <v>173</v>
      </c>
      <c r="J387" s="454" t="s">
        <v>722</v>
      </c>
      <c r="K387" s="449" t="s">
        <v>155</v>
      </c>
    </row>
    <row r="388" spans="7:11" ht="12.95" customHeight="1" x14ac:dyDescent="0.2">
      <c r="G388" s="454" t="s">
        <v>239</v>
      </c>
      <c r="H388" s="449" t="s">
        <v>342</v>
      </c>
      <c r="J388" s="454" t="s">
        <v>723</v>
      </c>
      <c r="K388" s="449" t="s">
        <v>156</v>
      </c>
    </row>
    <row r="389" spans="7:11" ht="12.95" customHeight="1" x14ac:dyDescent="0.2">
      <c r="G389" s="454" t="s">
        <v>302</v>
      </c>
      <c r="H389" s="449" t="s">
        <v>776</v>
      </c>
      <c r="J389" s="454" t="s">
        <v>724</v>
      </c>
      <c r="K389" s="449" t="s">
        <v>157</v>
      </c>
    </row>
    <row r="390" spans="7:11" ht="12.95" customHeight="1" x14ac:dyDescent="0.2">
      <c r="G390" s="454" t="s">
        <v>303</v>
      </c>
      <c r="H390" s="449" t="s">
        <v>781</v>
      </c>
      <c r="J390" s="454" t="s">
        <v>725</v>
      </c>
      <c r="K390" s="449" t="s">
        <v>158</v>
      </c>
    </row>
    <row r="391" spans="7:11" ht="12.95" customHeight="1" x14ac:dyDescent="0.2">
      <c r="G391" s="454" t="s">
        <v>304</v>
      </c>
      <c r="H391" s="449" t="s">
        <v>782</v>
      </c>
      <c r="J391" s="454" t="s">
        <v>726</v>
      </c>
      <c r="K391" s="449" t="s">
        <v>159</v>
      </c>
    </row>
    <row r="392" spans="7:11" ht="12.95" customHeight="1" x14ac:dyDescent="0.2">
      <c r="G392" s="454" t="s">
        <v>240</v>
      </c>
      <c r="H392" s="449" t="s">
        <v>175</v>
      </c>
      <c r="J392" s="454" t="s">
        <v>790</v>
      </c>
      <c r="K392" s="449" t="s">
        <v>337</v>
      </c>
    </row>
    <row r="393" spans="7:11" ht="12.95" customHeight="1" x14ac:dyDescent="0.2">
      <c r="G393" s="454" t="s">
        <v>305</v>
      </c>
      <c r="H393" s="449" t="s">
        <v>176</v>
      </c>
      <c r="J393" s="454" t="s">
        <v>712</v>
      </c>
      <c r="K393" s="449" t="s">
        <v>160</v>
      </c>
    </row>
    <row r="394" spans="7:11" ht="12.95" customHeight="1" x14ac:dyDescent="0.2">
      <c r="G394" s="454" t="s">
        <v>306</v>
      </c>
      <c r="H394" s="449" t="s">
        <v>178</v>
      </c>
      <c r="J394" s="456" t="s">
        <v>712</v>
      </c>
      <c r="K394" s="449" t="s">
        <v>791</v>
      </c>
    </row>
    <row r="395" spans="7:11" ht="12.95" customHeight="1" x14ac:dyDescent="0.2">
      <c r="G395" s="454" t="s">
        <v>307</v>
      </c>
      <c r="H395" s="449" t="s">
        <v>341</v>
      </c>
      <c r="J395" s="454" t="s">
        <v>727</v>
      </c>
      <c r="K395" s="449" t="s">
        <v>162</v>
      </c>
    </row>
    <row r="396" spans="7:11" ht="12.95" customHeight="1" x14ac:dyDescent="0.2">
      <c r="G396" s="454" t="s">
        <v>308</v>
      </c>
      <c r="H396" s="449" t="s">
        <v>783</v>
      </c>
      <c r="J396" s="454" t="s">
        <v>728</v>
      </c>
      <c r="K396" s="449" t="s">
        <v>161</v>
      </c>
    </row>
    <row r="397" spans="7:11" ht="12.95" customHeight="1" x14ac:dyDescent="0.2">
      <c r="G397" s="454" t="s">
        <v>309</v>
      </c>
      <c r="H397" s="449" t="s">
        <v>785</v>
      </c>
      <c r="J397" s="454" t="s">
        <v>729</v>
      </c>
      <c r="K397" s="449" t="s">
        <v>163</v>
      </c>
    </row>
    <row r="398" spans="7:11" ht="12.95" customHeight="1" x14ac:dyDescent="0.2">
      <c r="G398" s="454" t="s">
        <v>352</v>
      </c>
      <c r="H398" s="449" t="s">
        <v>786</v>
      </c>
      <c r="J398" s="454" t="s">
        <v>730</v>
      </c>
      <c r="K398" s="449" t="s">
        <v>164</v>
      </c>
    </row>
    <row r="399" spans="7:11" ht="12.95" customHeight="1" x14ac:dyDescent="0.2">
      <c r="G399" s="454" t="s">
        <v>241</v>
      </c>
      <c r="H399" s="449" t="s">
        <v>337</v>
      </c>
      <c r="J399" s="454" t="s">
        <v>743</v>
      </c>
      <c r="K399" s="449" t="s">
        <v>339</v>
      </c>
    </row>
    <row r="400" spans="7:11" ht="12.95" customHeight="1" x14ac:dyDescent="0.2">
      <c r="G400" s="456" t="s">
        <v>248</v>
      </c>
      <c r="H400" s="451" t="s">
        <v>584</v>
      </c>
      <c r="J400" s="454" t="s">
        <v>713</v>
      </c>
      <c r="K400" s="449" t="s">
        <v>165</v>
      </c>
    </row>
    <row r="401" spans="7:11" ht="12.95" customHeight="1" x14ac:dyDescent="0.2">
      <c r="G401" s="456" t="s">
        <v>249</v>
      </c>
      <c r="H401" s="451" t="s">
        <v>585</v>
      </c>
      <c r="J401" s="456" t="s">
        <v>713</v>
      </c>
      <c r="K401" s="449" t="s">
        <v>791</v>
      </c>
    </row>
    <row r="402" spans="7:11" ht="12.95" customHeight="1" x14ac:dyDescent="0.2">
      <c r="G402" s="454" t="s">
        <v>250</v>
      </c>
      <c r="H402" s="452" t="s">
        <v>679</v>
      </c>
      <c r="J402" s="454" t="s">
        <v>731</v>
      </c>
      <c r="K402" s="449" t="s">
        <v>166</v>
      </c>
    </row>
    <row r="403" spans="7:11" ht="12.95" customHeight="1" x14ac:dyDescent="0.2">
      <c r="G403" s="456" t="s">
        <v>265</v>
      </c>
      <c r="H403" s="452" t="s">
        <v>689</v>
      </c>
      <c r="J403" s="454" t="s">
        <v>732</v>
      </c>
      <c r="K403" s="449" t="s">
        <v>167</v>
      </c>
    </row>
    <row r="404" spans="7:11" ht="12.95" customHeight="1" x14ac:dyDescent="0.2">
      <c r="G404" s="456" t="s">
        <v>266</v>
      </c>
      <c r="H404" s="452" t="s">
        <v>685</v>
      </c>
      <c r="J404" s="454" t="s">
        <v>733</v>
      </c>
      <c r="K404" s="449" t="s">
        <v>168</v>
      </c>
    </row>
    <row r="405" spans="7:11" ht="12.95" customHeight="1" x14ac:dyDescent="0.2">
      <c r="G405" s="456" t="s">
        <v>267</v>
      </c>
      <c r="H405" s="452" t="s">
        <v>691</v>
      </c>
      <c r="J405" s="454" t="s">
        <v>734</v>
      </c>
      <c r="K405" s="449" t="s">
        <v>169</v>
      </c>
    </row>
    <row r="406" spans="7:11" ht="12.95" customHeight="1" x14ac:dyDescent="0.2">
      <c r="G406" s="456" t="s">
        <v>268</v>
      </c>
      <c r="H406" s="452" t="s">
        <v>690</v>
      </c>
      <c r="J406" s="454" t="s">
        <v>744</v>
      </c>
      <c r="K406" s="449" t="s">
        <v>340</v>
      </c>
    </row>
    <row r="407" spans="7:11" ht="12.95" customHeight="1" x14ac:dyDescent="0.2">
      <c r="G407" s="456" t="s">
        <v>269</v>
      </c>
      <c r="H407" s="452" t="s">
        <v>787</v>
      </c>
      <c r="J407" s="456" t="s">
        <v>787</v>
      </c>
      <c r="K407" s="452" t="s">
        <v>269</v>
      </c>
    </row>
    <row r="408" spans="7:11" ht="12.95" customHeight="1" x14ac:dyDescent="0.2">
      <c r="G408" s="454" t="s">
        <v>274</v>
      </c>
      <c r="H408" s="452" t="s">
        <v>693</v>
      </c>
      <c r="J408" s="456" t="s">
        <v>787</v>
      </c>
      <c r="K408" s="452" t="s">
        <v>270</v>
      </c>
    </row>
    <row r="409" spans="7:11" ht="12.95" customHeight="1" x14ac:dyDescent="0.2">
      <c r="G409" s="454" t="s">
        <v>275</v>
      </c>
      <c r="H409" s="452" t="s">
        <v>694</v>
      </c>
      <c r="J409" s="456" t="s">
        <v>581</v>
      </c>
      <c r="K409" s="451" t="s">
        <v>791</v>
      </c>
    </row>
    <row r="410" spans="7:11" ht="12.95" customHeight="1" x14ac:dyDescent="0.2">
      <c r="G410" s="454" t="s">
        <v>276</v>
      </c>
      <c r="H410" s="452" t="s">
        <v>695</v>
      </c>
      <c r="J410" s="456" t="s">
        <v>584</v>
      </c>
      <c r="K410" s="451" t="s">
        <v>248</v>
      </c>
    </row>
    <row r="411" spans="7:11" ht="12.95" customHeight="1" x14ac:dyDescent="0.2">
      <c r="G411" s="454" t="s">
        <v>277</v>
      </c>
      <c r="H411" s="452" t="s">
        <v>696</v>
      </c>
      <c r="J411" s="456" t="s">
        <v>585</v>
      </c>
      <c r="K411" s="451" t="s">
        <v>249</v>
      </c>
    </row>
    <row r="412" spans="7:11" ht="12.95" customHeight="1" x14ac:dyDescent="0.2">
      <c r="G412" s="456" t="s">
        <v>270</v>
      </c>
      <c r="H412" s="452" t="s">
        <v>787</v>
      </c>
      <c r="J412" s="456" t="s">
        <v>582</v>
      </c>
      <c r="K412" s="451" t="s">
        <v>214</v>
      </c>
    </row>
    <row r="413" spans="7:11" ht="12.95" customHeight="1" x14ac:dyDescent="0.2">
      <c r="G413" s="456" t="s">
        <v>278</v>
      </c>
      <c r="H413" s="452" t="s">
        <v>697</v>
      </c>
      <c r="J413" s="456" t="s">
        <v>586</v>
      </c>
      <c r="K413" s="451" t="s">
        <v>215</v>
      </c>
    </row>
    <row r="414" spans="7:11" ht="12.95" customHeight="1" x14ac:dyDescent="0.2">
      <c r="G414" s="456" t="s">
        <v>279</v>
      </c>
      <c r="H414" s="452" t="s">
        <v>698</v>
      </c>
      <c r="J414" s="456" t="s">
        <v>587</v>
      </c>
      <c r="K414" s="451" t="s">
        <v>223</v>
      </c>
    </row>
    <row r="415" spans="7:11" ht="12.95" customHeight="1" x14ac:dyDescent="0.2">
      <c r="G415" s="456" t="s">
        <v>280</v>
      </c>
      <c r="H415" s="452" t="s">
        <v>699</v>
      </c>
      <c r="J415" s="456" t="s">
        <v>588</v>
      </c>
      <c r="K415" s="451" t="s">
        <v>224</v>
      </c>
    </row>
    <row r="416" spans="7:11" ht="12.95" customHeight="1" x14ac:dyDescent="0.2">
      <c r="G416" s="456" t="s">
        <v>281</v>
      </c>
      <c r="H416" s="452" t="s">
        <v>700</v>
      </c>
      <c r="J416" s="456" t="s">
        <v>589</v>
      </c>
      <c r="K416" s="451" t="s">
        <v>225</v>
      </c>
    </row>
    <row r="417" spans="7:11" ht="12.95" customHeight="1" x14ac:dyDescent="0.2">
      <c r="G417" s="456" t="s">
        <v>271</v>
      </c>
      <c r="H417" s="452" t="s">
        <v>701</v>
      </c>
      <c r="J417" s="456" t="s">
        <v>626</v>
      </c>
      <c r="K417" s="451" t="s">
        <v>226</v>
      </c>
    </row>
    <row r="418" spans="7:11" ht="12.95" customHeight="1" x14ac:dyDescent="0.2">
      <c r="G418" s="456" t="s">
        <v>272</v>
      </c>
      <c r="H418" s="452" t="s">
        <v>702</v>
      </c>
      <c r="J418" s="456" t="s">
        <v>583</v>
      </c>
      <c r="K418" s="451" t="s">
        <v>216</v>
      </c>
    </row>
    <row r="419" spans="7:11" ht="12.95" customHeight="1" x14ac:dyDescent="0.2">
      <c r="G419" s="456" t="s">
        <v>273</v>
      </c>
      <c r="H419" s="452" t="s">
        <v>703</v>
      </c>
      <c r="J419" s="456" t="s">
        <v>590</v>
      </c>
      <c r="K419" s="451" t="s">
        <v>217</v>
      </c>
    </row>
    <row r="420" spans="7:11" ht="12.95" customHeight="1" x14ac:dyDescent="0.2">
      <c r="G420" s="454" t="s">
        <v>251</v>
      </c>
      <c r="H420" s="452" t="s">
        <v>259</v>
      </c>
      <c r="J420" s="456" t="s">
        <v>591</v>
      </c>
      <c r="K420" s="451" t="s">
        <v>227</v>
      </c>
    </row>
    <row r="421" spans="7:11" ht="12.95" customHeight="1" x14ac:dyDescent="0.2">
      <c r="G421" s="454" t="s">
        <v>252</v>
      </c>
      <c r="H421" s="452" t="s">
        <v>680</v>
      </c>
      <c r="J421" s="456" t="s">
        <v>592</v>
      </c>
      <c r="K421" s="451" t="s">
        <v>228</v>
      </c>
    </row>
    <row r="422" spans="7:11" ht="12.95" customHeight="1" x14ac:dyDescent="0.2">
      <c r="G422" s="454" t="s">
        <v>260</v>
      </c>
      <c r="H422" s="452" t="s">
        <v>682</v>
      </c>
      <c r="J422" s="456" t="s">
        <v>593</v>
      </c>
      <c r="K422" s="451" t="s">
        <v>229</v>
      </c>
    </row>
    <row r="423" spans="7:11" ht="12.95" customHeight="1" x14ac:dyDescent="0.2">
      <c r="G423" s="456" t="s">
        <v>261</v>
      </c>
      <c r="H423" s="452" t="s">
        <v>692</v>
      </c>
      <c r="J423" s="456" t="s">
        <v>594</v>
      </c>
      <c r="K423" s="451" t="s">
        <v>218</v>
      </c>
    </row>
    <row r="424" spans="7:11" ht="12.95" customHeight="1" x14ac:dyDescent="0.2">
      <c r="G424" s="454" t="s">
        <v>262</v>
      </c>
      <c r="H424" s="452" t="s">
        <v>683</v>
      </c>
      <c r="J424" s="456" t="s">
        <v>595</v>
      </c>
      <c r="K424" s="451" t="s">
        <v>219</v>
      </c>
    </row>
    <row r="425" spans="7:11" ht="12.95" customHeight="1" x14ac:dyDescent="0.2">
      <c r="G425" s="456" t="s">
        <v>263</v>
      </c>
      <c r="H425" s="452" t="s">
        <v>687</v>
      </c>
      <c r="J425" s="456" t="s">
        <v>596</v>
      </c>
      <c r="K425" s="451" t="s">
        <v>230</v>
      </c>
    </row>
    <row r="426" spans="7:11" ht="12.95" customHeight="1" x14ac:dyDescent="0.2">
      <c r="G426" s="456" t="s">
        <v>264</v>
      </c>
      <c r="H426" s="452" t="s">
        <v>688</v>
      </c>
      <c r="J426" s="456" t="s">
        <v>789</v>
      </c>
      <c r="K426" s="451" t="s">
        <v>231</v>
      </c>
    </row>
    <row r="427" spans="7:11" ht="12.95" customHeight="1" x14ac:dyDescent="0.2">
      <c r="G427" s="456" t="s">
        <v>791</v>
      </c>
      <c r="H427" s="452" t="s">
        <v>254</v>
      </c>
      <c r="J427" s="456" t="s">
        <v>597</v>
      </c>
      <c r="K427" s="451" t="s">
        <v>232</v>
      </c>
    </row>
    <row r="428" spans="7:11" ht="12.95" customHeight="1" x14ac:dyDescent="0.2">
      <c r="G428" s="456" t="s">
        <v>791</v>
      </c>
      <c r="H428" s="452" t="s">
        <v>684</v>
      </c>
      <c r="J428" s="456" t="s">
        <v>598</v>
      </c>
      <c r="K428" s="451" t="s">
        <v>220</v>
      </c>
    </row>
    <row r="429" spans="7:11" ht="12.95" customHeight="1" x14ac:dyDescent="0.2">
      <c r="G429" s="456" t="s">
        <v>791</v>
      </c>
      <c r="H429" s="452" t="s">
        <v>686</v>
      </c>
      <c r="J429" s="456" t="s">
        <v>627</v>
      </c>
      <c r="K429" s="451" t="s">
        <v>221</v>
      </c>
    </row>
    <row r="430" spans="7:11" ht="12.95" customHeight="1" x14ac:dyDescent="0.2">
      <c r="G430" s="456" t="s">
        <v>791</v>
      </c>
      <c r="H430" s="451" t="s">
        <v>581</v>
      </c>
      <c r="J430" s="456" t="s">
        <v>628</v>
      </c>
      <c r="K430" s="451" t="s">
        <v>233</v>
      </c>
    </row>
    <row r="431" spans="7:11" ht="12.95" customHeight="1" x14ac:dyDescent="0.2">
      <c r="G431" s="456" t="s">
        <v>791</v>
      </c>
      <c r="H431" s="451" t="s">
        <v>345</v>
      </c>
      <c r="J431" s="456" t="s">
        <v>629</v>
      </c>
      <c r="K431" s="451" t="s">
        <v>234</v>
      </c>
    </row>
    <row r="432" spans="7:11" ht="12.95" customHeight="1" x14ac:dyDescent="0.2">
      <c r="G432" s="456" t="s">
        <v>791</v>
      </c>
      <c r="H432" s="449" t="s">
        <v>677</v>
      </c>
      <c r="J432" s="456" t="s">
        <v>630</v>
      </c>
      <c r="K432" s="451" t="s">
        <v>377</v>
      </c>
    </row>
    <row r="433" spans="7:11" ht="12.95" customHeight="1" x14ac:dyDescent="0.2">
      <c r="G433" s="456" t="s">
        <v>791</v>
      </c>
      <c r="H433" s="449" t="s">
        <v>673</v>
      </c>
      <c r="J433" s="456" t="s">
        <v>659</v>
      </c>
      <c r="K433" s="451" t="s">
        <v>222</v>
      </c>
    </row>
    <row r="434" spans="7:11" ht="12.95" customHeight="1" x14ac:dyDescent="0.2">
      <c r="G434" s="456" t="s">
        <v>791</v>
      </c>
      <c r="H434" s="449" t="s">
        <v>675</v>
      </c>
      <c r="J434" s="456" t="s">
        <v>706</v>
      </c>
      <c r="K434" s="451" t="s">
        <v>354</v>
      </c>
    </row>
    <row r="435" spans="7:11" ht="12.95" customHeight="1" x14ac:dyDescent="0.2">
      <c r="G435" s="456" t="s">
        <v>791</v>
      </c>
      <c r="H435" s="449" t="s">
        <v>671</v>
      </c>
      <c r="J435" s="456" t="s">
        <v>705</v>
      </c>
      <c r="K435" s="451" t="s">
        <v>359</v>
      </c>
    </row>
    <row r="436" spans="7:11" ht="12.95" customHeight="1" x14ac:dyDescent="0.2">
      <c r="G436" s="456" t="s">
        <v>791</v>
      </c>
      <c r="H436" s="449" t="s">
        <v>712</v>
      </c>
      <c r="J436" s="456" t="s">
        <v>707</v>
      </c>
      <c r="K436" s="451" t="s">
        <v>360</v>
      </c>
    </row>
    <row r="437" spans="7:11" ht="12.95" customHeight="1" x14ac:dyDescent="0.2">
      <c r="G437" s="456" t="s">
        <v>791</v>
      </c>
      <c r="H437" s="449" t="s">
        <v>713</v>
      </c>
      <c r="J437" s="456" t="s">
        <v>708</v>
      </c>
      <c r="K437" s="451" t="s">
        <v>361</v>
      </c>
    </row>
    <row r="438" spans="7:11" ht="12.95" customHeight="1" x14ac:dyDescent="0.2">
      <c r="G438" s="456" t="s">
        <v>791</v>
      </c>
      <c r="H438" s="449" t="s">
        <v>714</v>
      </c>
      <c r="J438" s="456" t="s">
        <v>709</v>
      </c>
      <c r="K438" s="451" t="s">
        <v>362</v>
      </c>
    </row>
    <row r="439" spans="7:11" ht="12.95" customHeight="1" x14ac:dyDescent="0.2">
      <c r="G439" s="456" t="s">
        <v>791</v>
      </c>
      <c r="H439" s="449" t="s">
        <v>715</v>
      </c>
      <c r="J439" s="456" t="s">
        <v>710</v>
      </c>
      <c r="K439" s="451" t="s">
        <v>363</v>
      </c>
    </row>
    <row r="440" spans="7:11" ht="12.95" customHeight="1" x14ac:dyDescent="0.2">
      <c r="G440" s="456" t="s">
        <v>791</v>
      </c>
      <c r="H440" s="449" t="s">
        <v>747</v>
      </c>
      <c r="J440" s="456" t="s">
        <v>711</v>
      </c>
      <c r="K440" s="451" t="s">
        <v>378</v>
      </c>
    </row>
    <row r="441" spans="7:11" ht="12.95" customHeight="1" x14ac:dyDescent="0.2">
      <c r="G441" s="456" t="s">
        <v>791</v>
      </c>
      <c r="H441" s="449" t="s">
        <v>752</v>
      </c>
      <c r="J441" s="456" t="s">
        <v>253</v>
      </c>
      <c r="K441" s="452" t="s">
        <v>253</v>
      </c>
    </row>
    <row r="442" spans="7:11" ht="12.95" customHeight="1" x14ac:dyDescent="0.2">
      <c r="G442" s="456" t="s">
        <v>791</v>
      </c>
      <c r="H442" s="449" t="s">
        <v>759</v>
      </c>
      <c r="J442" s="454" t="s">
        <v>680</v>
      </c>
      <c r="K442" s="452" t="s">
        <v>252</v>
      </c>
    </row>
    <row r="443" spans="7:11" ht="12.95" customHeight="1" x14ac:dyDescent="0.2">
      <c r="G443" s="456" t="s">
        <v>791</v>
      </c>
      <c r="H443" s="449" t="s">
        <v>766</v>
      </c>
      <c r="J443" s="454" t="s">
        <v>681</v>
      </c>
      <c r="K443" s="452" t="s">
        <v>259</v>
      </c>
    </row>
    <row r="444" spans="7:11" ht="12.95" customHeight="1" x14ac:dyDescent="0.2">
      <c r="G444" s="456" t="s">
        <v>791</v>
      </c>
      <c r="H444" s="449" t="s">
        <v>767</v>
      </c>
      <c r="J444" s="454" t="s">
        <v>682</v>
      </c>
      <c r="K444" s="452" t="s">
        <v>260</v>
      </c>
    </row>
    <row r="445" spans="7:11" ht="12.95" customHeight="1" x14ac:dyDescent="0.2">
      <c r="G445" s="456" t="s">
        <v>791</v>
      </c>
      <c r="H445" s="449" t="s">
        <v>768</v>
      </c>
      <c r="J445" s="454" t="s">
        <v>683</v>
      </c>
      <c r="K445" s="452" t="s">
        <v>262</v>
      </c>
    </row>
    <row r="446" spans="7:11" ht="12.95" customHeight="1" x14ac:dyDescent="0.2">
      <c r="G446" s="456" t="s">
        <v>791</v>
      </c>
      <c r="H446" s="449" t="s">
        <v>154</v>
      </c>
      <c r="J446" s="456" t="s">
        <v>684</v>
      </c>
      <c r="K446" s="452" t="s">
        <v>791</v>
      </c>
    </row>
    <row r="447" spans="7:11" ht="12.95" customHeight="1" x14ac:dyDescent="0.2">
      <c r="G447" s="456" t="s">
        <v>791</v>
      </c>
      <c r="H447" s="449" t="s">
        <v>155</v>
      </c>
      <c r="J447" s="456" t="s">
        <v>685</v>
      </c>
      <c r="K447" s="452" t="s">
        <v>266</v>
      </c>
    </row>
    <row r="448" spans="7:11" ht="12.95" customHeight="1" x14ac:dyDescent="0.2">
      <c r="G448" s="456" t="s">
        <v>791</v>
      </c>
      <c r="H448" s="449" t="s">
        <v>156</v>
      </c>
      <c r="J448" s="456" t="s">
        <v>686</v>
      </c>
      <c r="K448" s="452" t="s">
        <v>791</v>
      </c>
    </row>
    <row r="449" spans="7:11" ht="12.95" customHeight="1" x14ac:dyDescent="0.2">
      <c r="G449" s="456" t="s">
        <v>791</v>
      </c>
      <c r="H449" s="449" t="s">
        <v>157</v>
      </c>
      <c r="J449" s="456" t="s">
        <v>687</v>
      </c>
      <c r="K449" s="452" t="s">
        <v>263</v>
      </c>
    </row>
    <row r="450" spans="7:11" ht="12.95" customHeight="1" x14ac:dyDescent="0.2">
      <c r="G450" s="456" t="s">
        <v>791</v>
      </c>
      <c r="H450" s="449" t="s">
        <v>158</v>
      </c>
      <c r="J450" s="456" t="s">
        <v>688</v>
      </c>
      <c r="K450" s="452" t="s">
        <v>264</v>
      </c>
    </row>
    <row r="451" spans="7:11" ht="12.95" customHeight="1" x14ac:dyDescent="0.2">
      <c r="G451" s="456" t="s">
        <v>791</v>
      </c>
      <c r="H451" s="449" t="s">
        <v>159</v>
      </c>
      <c r="J451" s="456" t="s">
        <v>689</v>
      </c>
      <c r="K451" s="452" t="s">
        <v>265</v>
      </c>
    </row>
    <row r="452" spans="7:11" ht="12.95" customHeight="1" x14ac:dyDescent="0.2">
      <c r="G452" s="456" t="s">
        <v>791</v>
      </c>
      <c r="H452" s="449" t="s">
        <v>167</v>
      </c>
      <c r="J452" s="456" t="s">
        <v>254</v>
      </c>
      <c r="K452" s="452" t="s">
        <v>791</v>
      </c>
    </row>
    <row r="453" spans="7:11" ht="12.95" customHeight="1" x14ac:dyDescent="0.2">
      <c r="G453" s="456" t="s">
        <v>791</v>
      </c>
      <c r="H453" s="449" t="s">
        <v>169</v>
      </c>
      <c r="J453" s="456" t="s">
        <v>690</v>
      </c>
      <c r="K453" s="452" t="s">
        <v>268</v>
      </c>
    </row>
    <row r="454" spans="7:11" ht="12.95" customHeight="1" x14ac:dyDescent="0.2">
      <c r="G454" s="456" t="s">
        <v>791</v>
      </c>
      <c r="H454" s="449" t="s">
        <v>770</v>
      </c>
      <c r="J454" s="456" t="s">
        <v>691</v>
      </c>
      <c r="K454" s="452" t="s">
        <v>267</v>
      </c>
    </row>
    <row r="455" spans="7:11" ht="12.95" customHeight="1" x14ac:dyDescent="0.2">
      <c r="G455" s="456" t="s">
        <v>791</v>
      </c>
      <c r="H455" s="449" t="s">
        <v>771</v>
      </c>
      <c r="J455" s="456" t="s">
        <v>692</v>
      </c>
      <c r="K455" s="452" t="s">
        <v>261</v>
      </c>
    </row>
    <row r="456" spans="7:11" ht="12.95" customHeight="1" x14ac:dyDescent="0.2">
      <c r="G456" s="456" t="s">
        <v>791</v>
      </c>
      <c r="H456" s="449" t="s">
        <v>772</v>
      </c>
      <c r="J456" s="454" t="s">
        <v>693</v>
      </c>
      <c r="K456" s="452" t="s">
        <v>274</v>
      </c>
    </row>
    <row r="457" spans="7:11" ht="12.95" customHeight="1" x14ac:dyDescent="0.2">
      <c r="G457" s="456" t="s">
        <v>791</v>
      </c>
      <c r="H457" s="449" t="s">
        <v>773</v>
      </c>
      <c r="J457" s="454" t="s">
        <v>694</v>
      </c>
      <c r="K457" s="452" t="s">
        <v>275</v>
      </c>
    </row>
    <row r="458" spans="7:11" ht="12.95" customHeight="1" x14ac:dyDescent="0.2">
      <c r="G458" s="456" t="s">
        <v>791</v>
      </c>
      <c r="H458" s="449" t="s">
        <v>172</v>
      </c>
      <c r="J458" s="454" t="s">
        <v>695</v>
      </c>
      <c r="K458" s="452" t="s">
        <v>276</v>
      </c>
    </row>
    <row r="459" spans="7:11" ht="12.95" customHeight="1" x14ac:dyDescent="0.2">
      <c r="G459" s="456" t="s">
        <v>791</v>
      </c>
      <c r="H459" s="449" t="s">
        <v>174</v>
      </c>
      <c r="J459" s="454" t="s">
        <v>696</v>
      </c>
      <c r="K459" s="452" t="s">
        <v>277</v>
      </c>
    </row>
    <row r="460" spans="7:11" ht="12.95" customHeight="1" x14ac:dyDescent="0.2">
      <c r="G460" s="456" t="s">
        <v>791</v>
      </c>
      <c r="H460" s="449" t="s">
        <v>777</v>
      </c>
      <c r="J460" s="456" t="s">
        <v>697</v>
      </c>
      <c r="K460" s="452" t="s">
        <v>278</v>
      </c>
    </row>
    <row r="461" spans="7:11" ht="12.95" customHeight="1" x14ac:dyDescent="0.2">
      <c r="G461" s="456" t="s">
        <v>791</v>
      </c>
      <c r="H461" s="449" t="s">
        <v>778</v>
      </c>
      <c r="J461" s="456" t="s">
        <v>698</v>
      </c>
      <c r="K461" s="452" t="s">
        <v>279</v>
      </c>
    </row>
    <row r="462" spans="7:11" ht="12.95" customHeight="1" x14ac:dyDescent="0.2">
      <c r="G462" s="456" t="s">
        <v>791</v>
      </c>
      <c r="H462" s="449" t="s">
        <v>779</v>
      </c>
      <c r="J462" s="456" t="s">
        <v>699</v>
      </c>
      <c r="K462" s="452" t="s">
        <v>280</v>
      </c>
    </row>
    <row r="463" spans="7:11" ht="12.95" customHeight="1" x14ac:dyDescent="0.2">
      <c r="G463" s="456" t="s">
        <v>791</v>
      </c>
      <c r="H463" s="449" t="s">
        <v>780</v>
      </c>
      <c r="J463" s="456" t="s">
        <v>255</v>
      </c>
      <c r="K463" s="452" t="s">
        <v>254</v>
      </c>
    </row>
    <row r="464" spans="7:11" ht="12.95" customHeight="1" x14ac:dyDescent="0.2">
      <c r="G464" s="456" t="s">
        <v>791</v>
      </c>
      <c r="H464" s="449" t="s">
        <v>177</v>
      </c>
      <c r="J464" s="456" t="s">
        <v>700</v>
      </c>
      <c r="K464" s="452" t="s">
        <v>281</v>
      </c>
    </row>
    <row r="465" spans="7:11" ht="12.95" customHeight="1" x14ac:dyDescent="0.2">
      <c r="G465" s="456" t="s">
        <v>791</v>
      </c>
      <c r="H465" s="449" t="s">
        <v>179</v>
      </c>
      <c r="J465" s="456" t="s">
        <v>701</v>
      </c>
      <c r="K465" s="452" t="s">
        <v>271</v>
      </c>
    </row>
    <row r="466" spans="7:11" ht="12.95" customHeight="1" x14ac:dyDescent="0.2">
      <c r="G466" s="456" t="s">
        <v>791</v>
      </c>
      <c r="H466" s="449" t="s">
        <v>784</v>
      </c>
      <c r="J466" s="456" t="s">
        <v>702</v>
      </c>
      <c r="K466" s="452" t="s">
        <v>272</v>
      </c>
    </row>
    <row r="467" spans="7:11" ht="12.95" customHeight="1" x14ac:dyDescent="0.2">
      <c r="G467" s="456" t="s">
        <v>253</v>
      </c>
      <c r="H467" s="452" t="s">
        <v>253</v>
      </c>
      <c r="J467" s="456" t="s">
        <v>703</v>
      </c>
      <c r="K467" s="452" t="s">
        <v>273</v>
      </c>
    </row>
    <row r="468" spans="7:11" ht="12.95" customHeight="1" x14ac:dyDescent="0.2">
      <c r="G468" s="456" t="s">
        <v>254</v>
      </c>
      <c r="H468" s="452" t="s">
        <v>255</v>
      </c>
      <c r="J468" s="456" t="s">
        <v>256</v>
      </c>
      <c r="K468" s="452" t="s">
        <v>255</v>
      </c>
    </row>
    <row r="469" spans="7:11" ht="12.95" customHeight="1" x14ac:dyDescent="0.2">
      <c r="G469" s="456" t="s">
        <v>255</v>
      </c>
      <c r="H469" s="452" t="s">
        <v>256</v>
      </c>
      <c r="J469" s="456" t="s">
        <v>257</v>
      </c>
      <c r="K469" s="452" t="s">
        <v>256</v>
      </c>
    </row>
    <row r="470" spans="7:11" ht="12.95" customHeight="1" x14ac:dyDescent="0.2">
      <c r="G470" s="456" t="s">
        <v>256</v>
      </c>
      <c r="H470" s="452" t="s">
        <v>257</v>
      </c>
      <c r="J470" s="456" t="s">
        <v>258</v>
      </c>
      <c r="K470" s="452" t="s">
        <v>257</v>
      </c>
    </row>
    <row r="471" spans="7:11" ht="12.95" customHeight="1" x14ac:dyDescent="0.2">
      <c r="G471" s="456" t="s">
        <v>257</v>
      </c>
      <c r="H471" s="452" t="s">
        <v>258</v>
      </c>
      <c r="J471" s="454" t="s">
        <v>259</v>
      </c>
      <c r="K471" s="452" t="s">
        <v>251</v>
      </c>
    </row>
    <row r="472" spans="7:11" ht="12.95" customHeight="1" x14ac:dyDescent="0.2">
      <c r="G472" s="454" t="s">
        <v>258</v>
      </c>
      <c r="H472" s="452" t="s">
        <v>678</v>
      </c>
      <c r="J472" s="454" t="s">
        <v>678</v>
      </c>
      <c r="K472" s="452" t="s">
        <v>258</v>
      </c>
    </row>
    <row r="473" spans="7:11" ht="12.95" customHeight="1" x14ac:dyDescent="0.2">
      <c r="G473" s="457" t="s">
        <v>259</v>
      </c>
      <c r="H473" s="453" t="s">
        <v>681</v>
      </c>
      <c r="J473" s="457" t="s">
        <v>679</v>
      </c>
      <c r="K473" s="453" t="s">
        <v>250</v>
      </c>
    </row>
  </sheetData>
  <sheetProtection password="C531" sheet="1" objects="1" scenarios="1"/>
  <mergeCells count="15">
    <mergeCell ref="B31:M31"/>
    <mergeCell ref="B8:M8"/>
    <mergeCell ref="B1:M1"/>
    <mergeCell ref="C23:M23"/>
    <mergeCell ref="C24:M24"/>
    <mergeCell ref="C19:M19"/>
    <mergeCell ref="B28:M28"/>
    <mergeCell ref="B26:M26"/>
    <mergeCell ref="C15:L15"/>
    <mergeCell ref="C16:M16"/>
    <mergeCell ref="C18:M18"/>
    <mergeCell ref="C14:K14"/>
    <mergeCell ref="C13:L13"/>
    <mergeCell ref="C11:L11"/>
    <mergeCell ref="B9:M9"/>
  </mergeCells>
  <hyperlinks>
    <hyperlink ref="C19:M19" r:id="rId1" display="doa-pfd-web@wyo.gov"/>
  </hyperlinks>
  <printOptions horizontalCentered="1" verticalCentered="1"/>
  <pageMargins left="0.25" right="0.25" top="0.25" bottom="0.25" header="0" footer="0"/>
  <pageSetup scale="95" orientation="portrait" r:id="rId2"/>
  <headerFooter differentFirst="1"/>
  <ignoredErrors>
    <ignoredError sqref="B20 B11 B16:B18 B23:B24" numberStoredAsText="1"/>
    <ignoredError sqref="P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21" r:id="rId5" name="DropDown1">
              <controlPr locked="0" defaultSize="0" print="0" autoLine="0" autoPict="0" macro="[0]!DropdownChange">
                <anchor moveWithCells="1">
                  <from>
                    <xdr:col>7</xdr:col>
                    <xdr:colOff>295275</xdr:colOff>
                    <xdr:row>2</xdr:row>
                    <xdr:rowOff>180975</xdr:rowOff>
                  </from>
                  <to>
                    <xdr:col>10</xdr:col>
                    <xdr:colOff>276225</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1" tint="4.9989318521683403E-2"/>
  </sheetPr>
  <dimension ref="A1:AB169"/>
  <sheetViews>
    <sheetView showGridLines="0" tabSelected="1" topLeftCell="A68" zoomScaleNormal="100" zoomScaleSheetLayoutView="90" workbookViewId="0">
      <selection activeCell="B92" sqref="B92:K92"/>
    </sheetView>
  </sheetViews>
  <sheetFormatPr defaultColWidth="9.5703125" defaultRowHeight="12.75" customHeight="1" x14ac:dyDescent="0.2"/>
  <cols>
    <col min="1" max="1" width="13.140625" style="1" bestFit="1" customWidth="1"/>
    <col min="2" max="2" width="8.5703125" style="1" customWidth="1"/>
    <col min="3" max="6" width="9.140625" style="1" customWidth="1"/>
    <col min="7" max="7" width="11" style="1" customWidth="1"/>
    <col min="8" max="11" width="12.140625" style="3" customWidth="1"/>
    <col min="12" max="12" width="12.140625" style="3" hidden="1" customWidth="1"/>
    <col min="13" max="13" width="16.7109375" style="1" customWidth="1"/>
    <col min="14" max="14" width="9.5703125" style="1" customWidth="1"/>
    <col min="15" max="15" width="9.140625" style="1" customWidth="1"/>
    <col min="16" max="16" width="9.5703125" style="1" customWidth="1"/>
    <col min="17" max="27" width="9.5703125" style="1"/>
    <col min="28" max="28" width="9.5703125" style="1" hidden="1" customWidth="1"/>
    <col min="29" max="16384" width="9.5703125" style="1"/>
  </cols>
  <sheetData>
    <row r="1" spans="1:28" ht="12.75" customHeight="1" x14ac:dyDescent="0.2">
      <c r="A1" s="43"/>
      <c r="B1" s="43"/>
      <c r="C1" s="43"/>
      <c r="D1" s="43"/>
      <c r="E1" s="43"/>
      <c r="F1" s="43"/>
      <c r="G1" s="43"/>
      <c r="H1" s="5"/>
      <c r="I1" s="5"/>
      <c r="J1" s="5"/>
      <c r="K1" s="5"/>
      <c r="L1" s="519" t="s">
        <v>824</v>
      </c>
      <c r="M1" s="43"/>
      <c r="N1" s="43"/>
      <c r="O1" s="43"/>
      <c r="P1" s="43"/>
      <c r="Q1" s="43"/>
      <c r="R1" s="43"/>
      <c r="S1" s="43"/>
      <c r="T1" s="43"/>
      <c r="U1" s="43"/>
      <c r="V1" s="43"/>
      <c r="W1" s="43"/>
      <c r="X1" s="43"/>
      <c r="Y1" s="43"/>
      <c r="Z1" s="43"/>
      <c r="AA1" s="43"/>
      <c r="AB1" s="43" t="s">
        <v>829</v>
      </c>
    </row>
    <row r="2" spans="1:28" ht="32.25" customHeight="1" thickBot="1" x14ac:dyDescent="0.25">
      <c r="A2" s="43"/>
      <c r="B2" s="397" t="str">
        <f ca="1">"FY "&amp;TEXT(DATE('Instructions (Please Read)'!$P$2-1,7,1),"m/d/y")&amp;"-"&amp;TEXT(DATE('Instructions (Please Read)'!$P$2,6,30),"m/d/y")</f>
        <v>FY 7/1/17-6/30/18</v>
      </c>
      <c r="C2" s="43"/>
      <c r="D2" s="43"/>
      <c r="E2" s="398"/>
      <c r="F2" s="398"/>
      <c r="G2" s="192" t="str">
        <f>VLOOKUP('Instructions (Please Read)'!U2,'Instructions (Please Read)'!R1:S8,2,FALSE)</f>
        <v>Final Budget</v>
      </c>
      <c r="H2" s="398"/>
      <c r="I2" s="398"/>
      <c r="J2" s="399"/>
      <c r="K2" s="173"/>
      <c r="L2" s="400"/>
      <c r="M2" s="401"/>
      <c r="N2" s="402"/>
      <c r="O2" s="323"/>
      <c r="P2" s="180"/>
      <c r="Q2" s="43"/>
      <c r="R2" s="43"/>
      <c r="S2" s="43"/>
      <c r="T2" s="43"/>
      <c r="U2" s="43"/>
      <c r="V2" s="43"/>
      <c r="W2" s="43"/>
      <c r="X2" s="43"/>
      <c r="Y2" s="43"/>
      <c r="Z2" s="43"/>
      <c r="AA2" s="43"/>
      <c r="AB2" s="43" t="s">
        <v>830</v>
      </c>
    </row>
    <row r="3" spans="1:28" ht="25.5" x14ac:dyDescent="0.2">
      <c r="A3" s="403" t="s">
        <v>537</v>
      </c>
      <c r="B3" s="591" t="s">
        <v>860</v>
      </c>
      <c r="C3" s="592"/>
      <c r="D3" s="592"/>
      <c r="E3" s="592"/>
      <c r="F3" s="592"/>
      <c r="G3" s="592"/>
      <c r="H3" s="592"/>
      <c r="I3" s="592"/>
      <c r="J3" s="592"/>
      <c r="K3" s="593"/>
      <c r="L3" s="5"/>
      <c r="M3" s="401"/>
      <c r="N3" s="229" t="s">
        <v>522</v>
      </c>
      <c r="O3" s="404"/>
      <c r="P3" s="43"/>
      <c r="Q3" s="43"/>
      <c r="R3" s="43"/>
      <c r="S3" s="43"/>
      <c r="T3" s="43"/>
      <c r="U3" s="43"/>
      <c r="V3" s="43"/>
      <c r="W3" s="43"/>
      <c r="X3" s="43"/>
      <c r="Y3" s="43"/>
      <c r="Z3" s="43"/>
      <c r="AA3" s="43"/>
    </row>
    <row r="4" spans="1:28" ht="12.75" customHeight="1" x14ac:dyDescent="0.2">
      <c r="A4" s="405"/>
      <c r="B4" s="406"/>
      <c r="C4" s="339"/>
      <c r="D4" s="339"/>
      <c r="E4" s="339"/>
      <c r="F4" s="339"/>
      <c r="G4" s="339"/>
      <c r="H4" s="36"/>
      <c r="I4" s="604" t="s">
        <v>540</v>
      </c>
      <c r="J4" s="604"/>
      <c r="K4" s="605"/>
      <c r="L4" s="407" t="s">
        <v>663</v>
      </c>
      <c r="M4" s="401"/>
      <c r="N4" s="229" t="s">
        <v>312</v>
      </c>
      <c r="O4" s="404"/>
      <c r="P4" s="43"/>
      <c r="Q4" s="43"/>
      <c r="R4" s="43"/>
      <c r="S4" s="43"/>
      <c r="T4" s="43"/>
      <c r="U4" s="43"/>
      <c r="V4" s="43"/>
      <c r="W4" s="43"/>
      <c r="X4" s="43"/>
      <c r="Y4" s="43"/>
      <c r="Z4" s="43"/>
      <c r="AA4" s="43"/>
    </row>
    <row r="5" spans="1:28" ht="12.75" customHeight="1" x14ac:dyDescent="0.2">
      <c r="A5" s="408" t="s">
        <v>535</v>
      </c>
      <c r="B5" s="594" t="s">
        <v>861</v>
      </c>
      <c r="C5" s="595"/>
      <c r="D5" s="595"/>
      <c r="E5" s="595"/>
      <c r="F5" s="595"/>
      <c r="G5" s="339"/>
      <c r="H5" s="405" t="s">
        <v>541</v>
      </c>
      <c r="I5" s="598" t="s">
        <v>862</v>
      </c>
      <c r="J5" s="598"/>
      <c r="K5" s="599"/>
      <c r="L5" s="407" t="s">
        <v>619</v>
      </c>
      <c r="M5" s="401"/>
      <c r="N5" s="409" t="str">
        <f>"Fill in the yellow boxes below. ("&amp;(COUNTA(B3,B5,B6,B7,B32,I5,I6,I7,I32,B35,B86,B89,B92)+IF(COUNTA(B72:D83)&gt;0,1,0)+IF(OR(K71="No",K71="Yes"),1,0))&amp;"/15 done)"</f>
        <v>Fill in the yellow boxes below. (15/15 done)</v>
      </c>
      <c r="O5" s="404"/>
      <c r="P5" s="43"/>
      <c r="Q5" s="43"/>
      <c r="R5" s="43"/>
      <c r="S5" s="43"/>
      <c r="T5" s="43"/>
      <c r="U5" s="43"/>
      <c r="V5" s="43"/>
      <c r="W5" s="43"/>
      <c r="X5" s="43"/>
      <c r="Y5" s="43"/>
      <c r="Z5" s="43"/>
      <c r="AA5" s="43"/>
    </row>
    <row r="6" spans="1:28" ht="12.75" customHeight="1" x14ac:dyDescent="0.2">
      <c r="A6" s="408" t="s">
        <v>538</v>
      </c>
      <c r="B6" s="594" t="s">
        <v>863</v>
      </c>
      <c r="C6" s="595"/>
      <c r="D6" s="595"/>
      <c r="E6" s="595"/>
      <c r="F6" s="595"/>
      <c r="G6" s="339"/>
      <c r="H6" s="405" t="s">
        <v>542</v>
      </c>
      <c r="I6" s="600">
        <v>42901</v>
      </c>
      <c r="J6" s="600"/>
      <c r="K6" s="601"/>
      <c r="L6" s="407" t="s">
        <v>665</v>
      </c>
      <c r="M6" s="401"/>
      <c r="N6" s="323"/>
      <c r="O6" s="323"/>
      <c r="P6" s="43"/>
      <c r="Q6" s="43"/>
      <c r="R6" s="43"/>
      <c r="S6" s="43"/>
      <c r="T6" s="43"/>
      <c r="U6" s="43"/>
      <c r="V6" s="43"/>
      <c r="W6" s="43"/>
      <c r="X6" s="43"/>
      <c r="Y6" s="43"/>
      <c r="Z6" s="43"/>
      <c r="AA6" s="43"/>
    </row>
    <row r="7" spans="1:28" ht="12.75" customHeight="1" x14ac:dyDescent="0.2">
      <c r="A7" s="408" t="s">
        <v>536</v>
      </c>
      <c r="B7" s="596">
        <v>3075346514</v>
      </c>
      <c r="C7" s="597"/>
      <c r="D7" s="597"/>
      <c r="E7" s="597"/>
      <c r="F7" s="597"/>
      <c r="G7" s="339"/>
      <c r="H7" s="405" t="s">
        <v>543</v>
      </c>
      <c r="I7" s="602" t="s">
        <v>864</v>
      </c>
      <c r="J7" s="602"/>
      <c r="K7" s="603"/>
      <c r="L7" s="407" t="s">
        <v>664</v>
      </c>
      <c r="M7" s="401"/>
      <c r="N7" s="323"/>
      <c r="O7" s="323"/>
      <c r="P7" s="43"/>
      <c r="Q7" s="43"/>
      <c r="R7" s="43"/>
      <c r="S7" s="43"/>
      <c r="T7" s="43"/>
      <c r="U7" s="43"/>
      <c r="V7" s="43"/>
      <c r="W7" s="43"/>
      <c r="X7" s="43"/>
      <c r="Y7" s="43"/>
      <c r="Z7" s="43"/>
      <c r="AA7" s="43"/>
    </row>
    <row r="8" spans="1:28" ht="12.75" customHeight="1" x14ac:dyDescent="0.2">
      <c r="A8" s="408"/>
      <c r="B8" s="410"/>
      <c r="C8" s="505"/>
      <c r="D8" s="505"/>
      <c r="E8" s="505"/>
      <c r="F8" s="504"/>
      <c r="G8" s="504"/>
      <c r="H8" s="411"/>
      <c r="I8" s="505"/>
      <c r="J8" s="505"/>
      <c r="K8" s="67"/>
      <c r="L8" s="263"/>
      <c r="M8" s="401"/>
      <c r="N8" s="323"/>
      <c r="O8" s="323"/>
      <c r="P8" s="43"/>
      <c r="Q8" s="43"/>
      <c r="R8" s="43"/>
      <c r="S8" s="43"/>
      <c r="T8" s="43"/>
      <c r="U8" s="43"/>
      <c r="V8" s="43"/>
      <c r="W8" s="43"/>
      <c r="X8" s="43"/>
      <c r="Y8" s="43"/>
      <c r="Z8" s="43"/>
      <c r="AA8" s="43"/>
    </row>
    <row r="9" spans="1:28" ht="12.75" hidden="1" customHeight="1" x14ac:dyDescent="0.2">
      <c r="A9" s="408"/>
      <c r="B9" s="410" t="s">
        <v>548</v>
      </c>
      <c r="C9" s="505"/>
      <c r="D9" s="505"/>
      <c r="E9" s="505"/>
      <c r="F9" s="504"/>
      <c r="G9" s="504"/>
      <c r="H9" s="411"/>
      <c r="I9" s="505"/>
      <c r="J9" s="505"/>
      <c r="K9" s="67"/>
      <c r="L9" s="407"/>
      <c r="M9" s="401"/>
      <c r="N9" s="323"/>
      <c r="O9" s="323"/>
      <c r="P9" s="43"/>
      <c r="Q9" s="43"/>
      <c r="R9" s="43"/>
      <c r="S9" s="43"/>
      <c r="T9" s="43"/>
      <c r="U9" s="43"/>
      <c r="V9" s="43"/>
      <c r="W9" s="43"/>
      <c r="X9" s="43"/>
      <c r="Y9" s="43"/>
      <c r="Z9" s="43"/>
      <c r="AA9" s="43"/>
    </row>
    <row r="10" spans="1:28" ht="12.75" hidden="1" customHeight="1" x14ac:dyDescent="0.2">
      <c r="A10" s="408"/>
      <c r="B10" s="410" t="s">
        <v>549</v>
      </c>
      <c r="C10" s="505"/>
      <c r="D10" s="505"/>
      <c r="E10" s="505"/>
      <c r="F10" s="504"/>
      <c r="G10" s="504"/>
      <c r="H10" s="411"/>
      <c r="I10" s="505"/>
      <c r="J10" s="505"/>
      <c r="K10" s="67"/>
      <c r="L10" s="407"/>
      <c r="M10" s="401"/>
      <c r="N10" s="323"/>
      <c r="O10" s="323"/>
      <c r="P10" s="43"/>
      <c r="Q10" s="43"/>
      <c r="R10" s="43"/>
      <c r="S10" s="43"/>
      <c r="T10" s="43"/>
      <c r="U10" s="43"/>
      <c r="V10" s="43"/>
      <c r="W10" s="43"/>
      <c r="X10" s="43"/>
      <c r="Y10" s="43"/>
      <c r="Z10" s="43"/>
      <c r="AA10" s="43"/>
    </row>
    <row r="11" spans="1:28" ht="12.75" hidden="1" customHeight="1" x14ac:dyDescent="0.2">
      <c r="A11" s="408"/>
      <c r="B11" s="410" t="s">
        <v>550</v>
      </c>
      <c r="C11" s="505"/>
      <c r="D11" s="505"/>
      <c r="E11" s="505"/>
      <c r="F11" s="504"/>
      <c r="G11" s="504"/>
      <c r="H11" s="411"/>
      <c r="I11" s="505"/>
      <c r="J11" s="505"/>
      <c r="K11" s="67"/>
      <c r="L11" s="407"/>
      <c r="M11" s="401"/>
      <c r="N11" s="323"/>
      <c r="O11" s="323"/>
      <c r="P11" s="43"/>
      <c r="Q11" s="43"/>
      <c r="R11" s="43"/>
      <c r="S11" s="43"/>
      <c r="T11" s="43"/>
      <c r="U11" s="43"/>
      <c r="V11" s="43"/>
      <c r="W11" s="43"/>
      <c r="X11" s="43"/>
      <c r="Y11" s="43"/>
      <c r="Z11" s="43"/>
      <c r="AA11" s="43"/>
    </row>
    <row r="12" spans="1:28" ht="12.75" hidden="1" customHeight="1" x14ac:dyDescent="0.2">
      <c r="A12" s="408"/>
      <c r="B12" s="410" t="s">
        <v>551</v>
      </c>
      <c r="C12" s="505"/>
      <c r="D12" s="505"/>
      <c r="E12" s="505"/>
      <c r="F12" s="504"/>
      <c r="G12" s="504"/>
      <c r="H12" s="411"/>
      <c r="I12" s="505"/>
      <c r="J12" s="505"/>
      <c r="K12" s="67"/>
      <c r="L12" s="407"/>
      <c r="M12" s="401"/>
      <c r="N12" s="323"/>
      <c r="O12" s="323"/>
      <c r="P12" s="43"/>
      <c r="Q12" s="43"/>
      <c r="R12" s="43"/>
      <c r="S12" s="43"/>
      <c r="T12" s="43"/>
      <c r="U12" s="43"/>
      <c r="V12" s="43"/>
      <c r="W12" s="43"/>
      <c r="X12" s="43"/>
      <c r="Y12" s="43"/>
      <c r="Z12" s="43"/>
      <c r="AA12" s="43"/>
    </row>
    <row r="13" spans="1:28" ht="12.75" hidden="1" customHeight="1" x14ac:dyDescent="0.2">
      <c r="A13" s="408"/>
      <c r="B13" s="410" t="s">
        <v>552</v>
      </c>
      <c r="C13" s="505"/>
      <c r="D13" s="505"/>
      <c r="E13" s="505"/>
      <c r="F13" s="504"/>
      <c r="G13" s="504"/>
      <c r="H13" s="411"/>
      <c r="I13" s="505"/>
      <c r="J13" s="505"/>
      <c r="K13" s="67"/>
      <c r="L13" s="407"/>
      <c r="M13" s="401"/>
      <c r="N13" s="323"/>
      <c r="O13" s="323"/>
      <c r="P13" s="43"/>
      <c r="Q13" s="43"/>
      <c r="R13" s="43"/>
      <c r="S13" s="43"/>
      <c r="T13" s="43"/>
      <c r="U13" s="43"/>
      <c r="V13" s="43"/>
      <c r="W13" s="43"/>
      <c r="X13" s="43"/>
      <c r="Y13" s="43"/>
      <c r="Z13" s="43"/>
      <c r="AA13" s="43"/>
    </row>
    <row r="14" spans="1:28" ht="12.75" hidden="1" customHeight="1" x14ac:dyDescent="0.2">
      <c r="A14" s="408"/>
      <c r="B14" s="410" t="s">
        <v>553</v>
      </c>
      <c r="C14" s="505"/>
      <c r="D14" s="505"/>
      <c r="E14" s="505"/>
      <c r="F14" s="504"/>
      <c r="G14" s="504"/>
      <c r="H14" s="411"/>
      <c r="I14" s="505"/>
      <c r="J14" s="505"/>
      <c r="K14" s="67"/>
      <c r="L14" s="407"/>
      <c r="M14" s="401"/>
      <c r="N14" s="323"/>
      <c r="O14" s="323"/>
      <c r="P14" s="43"/>
      <c r="Q14" s="43"/>
      <c r="R14" s="43"/>
      <c r="S14" s="43"/>
      <c r="T14" s="43"/>
      <c r="U14" s="43"/>
      <c r="V14" s="43"/>
      <c r="W14" s="43"/>
      <c r="X14" s="43"/>
      <c r="Y14" s="43"/>
      <c r="Z14" s="43"/>
      <c r="AA14" s="43"/>
    </row>
    <row r="15" spans="1:28" ht="12.75" hidden="1" customHeight="1" x14ac:dyDescent="0.2">
      <c r="A15" s="408"/>
      <c r="B15" s="410" t="s">
        <v>554</v>
      </c>
      <c r="C15" s="505"/>
      <c r="D15" s="505"/>
      <c r="E15" s="505"/>
      <c r="F15" s="504"/>
      <c r="G15" s="504"/>
      <c r="H15" s="411"/>
      <c r="I15" s="505"/>
      <c r="J15" s="505"/>
      <c r="K15" s="67"/>
      <c r="L15" s="407"/>
      <c r="M15" s="401"/>
      <c r="N15" s="323"/>
      <c r="O15" s="323"/>
      <c r="P15" s="43"/>
      <c r="Q15" s="43"/>
      <c r="R15" s="43"/>
      <c r="S15" s="43"/>
      <c r="T15" s="43"/>
      <c r="U15" s="43"/>
      <c r="V15" s="43"/>
      <c r="W15" s="43"/>
      <c r="X15" s="43"/>
      <c r="Y15" s="43"/>
      <c r="Z15" s="43"/>
      <c r="AA15" s="43"/>
    </row>
    <row r="16" spans="1:28" ht="12.75" hidden="1" customHeight="1" x14ac:dyDescent="0.2">
      <c r="A16" s="408"/>
      <c r="B16" s="410" t="s">
        <v>555</v>
      </c>
      <c r="C16" s="505"/>
      <c r="D16" s="505"/>
      <c r="E16" s="505"/>
      <c r="F16" s="504"/>
      <c r="G16" s="504"/>
      <c r="H16" s="411"/>
      <c r="I16" s="505"/>
      <c r="J16" s="505"/>
      <c r="K16" s="67"/>
      <c r="L16" s="407"/>
      <c r="M16" s="401"/>
      <c r="N16" s="323"/>
      <c r="O16" s="323"/>
      <c r="P16" s="43"/>
      <c r="Q16" s="43"/>
      <c r="R16" s="43"/>
      <c r="S16" s="43"/>
      <c r="T16" s="43"/>
      <c r="U16" s="43"/>
      <c r="V16" s="43"/>
      <c r="W16" s="43"/>
      <c r="X16" s="43"/>
      <c r="Y16" s="43"/>
      <c r="Z16" s="43"/>
      <c r="AA16" s="43"/>
    </row>
    <row r="17" spans="1:27" ht="12.75" hidden="1" customHeight="1" x14ac:dyDescent="0.2">
      <c r="A17" s="408"/>
      <c r="B17" s="410" t="s">
        <v>556</v>
      </c>
      <c r="C17" s="505"/>
      <c r="D17" s="505"/>
      <c r="E17" s="505"/>
      <c r="F17" s="504"/>
      <c r="G17" s="504"/>
      <c r="H17" s="411"/>
      <c r="I17" s="505"/>
      <c r="J17" s="505"/>
      <c r="K17" s="67"/>
      <c r="L17" s="407"/>
      <c r="M17" s="401"/>
      <c r="N17" s="323"/>
      <c r="O17" s="323"/>
      <c r="P17" s="43"/>
      <c r="Q17" s="43"/>
      <c r="R17" s="43"/>
      <c r="S17" s="43"/>
      <c r="T17" s="43"/>
      <c r="U17" s="43"/>
      <c r="V17" s="43"/>
      <c r="W17" s="43"/>
      <c r="X17" s="43"/>
      <c r="Y17" s="43"/>
      <c r="Z17" s="43"/>
      <c r="AA17" s="43"/>
    </row>
    <row r="18" spans="1:27" ht="12.75" hidden="1" customHeight="1" x14ac:dyDescent="0.2">
      <c r="A18" s="408"/>
      <c r="B18" s="410" t="s">
        <v>557</v>
      </c>
      <c r="C18" s="505"/>
      <c r="D18" s="505"/>
      <c r="E18" s="505"/>
      <c r="F18" s="504"/>
      <c r="G18" s="504"/>
      <c r="H18" s="411"/>
      <c r="I18" s="505"/>
      <c r="J18" s="505"/>
      <c r="K18" s="67"/>
      <c r="L18" s="407"/>
      <c r="M18" s="401"/>
      <c r="N18" s="323"/>
      <c r="O18" s="323"/>
      <c r="P18" s="43"/>
      <c r="Q18" s="43"/>
      <c r="R18" s="43"/>
      <c r="S18" s="43"/>
      <c r="T18" s="43"/>
      <c r="U18" s="43"/>
      <c r="V18" s="43"/>
      <c r="W18" s="43"/>
      <c r="X18" s="43"/>
      <c r="Y18" s="43"/>
      <c r="Z18" s="43"/>
      <c r="AA18" s="43"/>
    </row>
    <row r="19" spans="1:27" ht="12.75" hidden="1" customHeight="1" x14ac:dyDescent="0.2">
      <c r="A19" s="408"/>
      <c r="B19" s="410" t="s">
        <v>558</v>
      </c>
      <c r="C19" s="505"/>
      <c r="D19" s="505"/>
      <c r="E19" s="505"/>
      <c r="F19" s="504"/>
      <c r="G19" s="504"/>
      <c r="H19" s="411"/>
      <c r="I19" s="505"/>
      <c r="J19" s="505"/>
      <c r="K19" s="67"/>
      <c r="L19" s="407"/>
      <c r="M19" s="401"/>
      <c r="N19" s="323"/>
      <c r="O19" s="323"/>
      <c r="P19" s="43"/>
      <c r="Q19" s="43"/>
      <c r="R19" s="43"/>
      <c r="S19" s="43"/>
      <c r="T19" s="43"/>
      <c r="U19" s="43"/>
      <c r="V19" s="43"/>
      <c r="W19" s="43"/>
      <c r="X19" s="43"/>
      <c r="Y19" s="43"/>
      <c r="Z19" s="43"/>
      <c r="AA19" s="43"/>
    </row>
    <row r="20" spans="1:27" ht="12.75" hidden="1" customHeight="1" x14ac:dyDescent="0.2">
      <c r="A20" s="408"/>
      <c r="B20" s="410" t="s">
        <v>559</v>
      </c>
      <c r="C20" s="505"/>
      <c r="D20" s="505"/>
      <c r="E20" s="505"/>
      <c r="F20" s="504"/>
      <c r="G20" s="504"/>
      <c r="H20" s="411"/>
      <c r="I20" s="505"/>
      <c r="J20" s="505"/>
      <c r="K20" s="67"/>
      <c r="L20" s="407"/>
      <c r="M20" s="401"/>
      <c r="N20" s="323"/>
      <c r="O20" s="323"/>
      <c r="P20" s="43"/>
      <c r="Q20" s="43"/>
      <c r="R20" s="43"/>
      <c r="S20" s="43"/>
      <c r="T20" s="43"/>
      <c r="U20" s="43"/>
      <c r="V20" s="43"/>
      <c r="W20" s="43"/>
      <c r="X20" s="43"/>
      <c r="Y20" s="43"/>
      <c r="Z20" s="43"/>
      <c r="AA20" s="43"/>
    </row>
    <row r="21" spans="1:27" ht="12.75" hidden="1" customHeight="1" x14ac:dyDescent="0.2">
      <c r="A21" s="408"/>
      <c r="B21" s="410" t="s">
        <v>560</v>
      </c>
      <c r="C21" s="505"/>
      <c r="D21" s="505"/>
      <c r="E21" s="505"/>
      <c r="F21" s="504"/>
      <c r="G21" s="504"/>
      <c r="H21" s="411"/>
      <c r="I21" s="505"/>
      <c r="J21" s="505"/>
      <c r="K21" s="67"/>
      <c r="L21" s="407"/>
      <c r="M21" s="401"/>
      <c r="N21" s="323"/>
      <c r="O21" s="323"/>
      <c r="P21" s="43"/>
      <c r="Q21" s="43"/>
      <c r="R21" s="43"/>
      <c r="S21" s="43"/>
      <c r="T21" s="43"/>
      <c r="U21" s="43"/>
      <c r="V21" s="43"/>
      <c r="W21" s="43"/>
      <c r="X21" s="43"/>
      <c r="Y21" s="43"/>
      <c r="Z21" s="43"/>
      <c r="AA21" s="43"/>
    </row>
    <row r="22" spans="1:27" ht="12.75" hidden="1" customHeight="1" x14ac:dyDescent="0.2">
      <c r="A22" s="408"/>
      <c r="B22" s="410" t="s">
        <v>561</v>
      </c>
      <c r="C22" s="505"/>
      <c r="D22" s="505"/>
      <c r="E22" s="505"/>
      <c r="F22" s="504"/>
      <c r="G22" s="504"/>
      <c r="H22" s="411"/>
      <c r="I22" s="505"/>
      <c r="J22" s="505"/>
      <c r="K22" s="67"/>
      <c r="L22" s="407"/>
      <c r="M22" s="401"/>
      <c r="N22" s="323"/>
      <c r="O22" s="323"/>
      <c r="P22" s="43"/>
      <c r="Q22" s="43"/>
      <c r="R22" s="43"/>
      <c r="S22" s="43"/>
      <c r="T22" s="43"/>
      <c r="U22" s="43"/>
      <c r="V22" s="43"/>
      <c r="W22" s="43"/>
      <c r="X22" s="43"/>
      <c r="Y22" s="43"/>
      <c r="Z22" s="43"/>
      <c r="AA22" s="43"/>
    </row>
    <row r="23" spans="1:27" ht="12.75" hidden="1" customHeight="1" x14ac:dyDescent="0.2">
      <c r="A23" s="408"/>
      <c r="B23" s="410" t="s">
        <v>562</v>
      </c>
      <c r="C23" s="505"/>
      <c r="D23" s="505"/>
      <c r="E23" s="505"/>
      <c r="F23" s="504"/>
      <c r="G23" s="504"/>
      <c r="H23" s="411"/>
      <c r="I23" s="505"/>
      <c r="J23" s="505"/>
      <c r="K23" s="67"/>
      <c r="L23" s="407"/>
      <c r="M23" s="401"/>
      <c r="N23" s="323"/>
      <c r="O23" s="323"/>
      <c r="P23" s="43"/>
      <c r="Q23" s="43"/>
      <c r="R23" s="43"/>
      <c r="S23" s="43"/>
      <c r="T23" s="43"/>
      <c r="U23" s="43"/>
      <c r="V23" s="43"/>
      <c r="W23" s="43"/>
      <c r="X23" s="43"/>
      <c r="Y23" s="43"/>
      <c r="Z23" s="43"/>
      <c r="AA23" s="43"/>
    </row>
    <row r="24" spans="1:27" ht="12.75" hidden="1" customHeight="1" x14ac:dyDescent="0.2">
      <c r="A24" s="408"/>
      <c r="B24" s="410" t="s">
        <v>563</v>
      </c>
      <c r="C24" s="505"/>
      <c r="D24" s="505"/>
      <c r="E24" s="505"/>
      <c r="F24" s="504"/>
      <c r="G24" s="504"/>
      <c r="H24" s="411"/>
      <c r="I24" s="505"/>
      <c r="J24" s="505"/>
      <c r="K24" s="67"/>
      <c r="L24" s="407"/>
      <c r="M24" s="401"/>
      <c r="N24" s="323"/>
      <c r="O24" s="323"/>
      <c r="P24" s="43"/>
      <c r="Q24" s="43"/>
      <c r="R24" s="43"/>
      <c r="S24" s="43"/>
      <c r="T24" s="43"/>
      <c r="U24" s="43"/>
      <c r="V24" s="43"/>
      <c r="W24" s="43"/>
      <c r="X24" s="43"/>
      <c r="Y24" s="43"/>
      <c r="Z24" s="43"/>
      <c r="AA24" s="43"/>
    </row>
    <row r="25" spans="1:27" ht="12.75" hidden="1" customHeight="1" x14ac:dyDescent="0.2">
      <c r="A25" s="408"/>
      <c r="B25" s="410" t="s">
        <v>564</v>
      </c>
      <c r="C25" s="505"/>
      <c r="D25" s="505"/>
      <c r="E25" s="505"/>
      <c r="F25" s="504"/>
      <c r="G25" s="504"/>
      <c r="H25" s="411"/>
      <c r="I25" s="505"/>
      <c r="J25" s="505"/>
      <c r="K25" s="67"/>
      <c r="L25" s="407"/>
      <c r="M25" s="401"/>
      <c r="N25" s="323"/>
      <c r="O25" s="323"/>
      <c r="P25" s="43"/>
      <c r="Q25" s="43"/>
      <c r="R25" s="43"/>
      <c r="S25" s="43"/>
      <c r="T25" s="43"/>
      <c r="U25" s="43"/>
      <c r="V25" s="43"/>
      <c r="W25" s="43"/>
      <c r="X25" s="43"/>
      <c r="Y25" s="43"/>
      <c r="Z25" s="43"/>
      <c r="AA25" s="43"/>
    </row>
    <row r="26" spans="1:27" ht="12.75" hidden="1" customHeight="1" x14ac:dyDescent="0.2">
      <c r="A26" s="408"/>
      <c r="B26" s="410" t="s">
        <v>565</v>
      </c>
      <c r="C26" s="505"/>
      <c r="D26" s="505"/>
      <c r="E26" s="505"/>
      <c r="F26" s="504"/>
      <c r="G26" s="504"/>
      <c r="H26" s="411"/>
      <c r="I26" s="505"/>
      <c r="J26" s="505"/>
      <c r="K26" s="67"/>
      <c r="L26" s="407"/>
      <c r="M26" s="401"/>
      <c r="N26" s="323"/>
      <c r="O26" s="323"/>
      <c r="P26" s="43"/>
      <c r="Q26" s="43"/>
      <c r="R26" s="43"/>
      <c r="S26" s="43"/>
      <c r="T26" s="43"/>
      <c r="U26" s="43"/>
      <c r="V26" s="43"/>
      <c r="W26" s="43"/>
      <c r="X26" s="43"/>
      <c r="Y26" s="43"/>
      <c r="Z26" s="43"/>
      <c r="AA26" s="43"/>
    </row>
    <row r="27" spans="1:27" ht="12.75" hidden="1" customHeight="1" x14ac:dyDescent="0.2">
      <c r="A27" s="408"/>
      <c r="B27" s="410" t="s">
        <v>566</v>
      </c>
      <c r="C27" s="505"/>
      <c r="D27" s="505"/>
      <c r="E27" s="505"/>
      <c r="F27" s="504"/>
      <c r="G27" s="504"/>
      <c r="H27" s="411"/>
      <c r="I27" s="505"/>
      <c r="J27" s="505"/>
      <c r="K27" s="67"/>
      <c r="L27" s="407"/>
      <c r="M27" s="401"/>
      <c r="N27" s="323"/>
      <c r="O27" s="323"/>
      <c r="P27" s="43"/>
      <c r="Q27" s="43"/>
      <c r="R27" s="43"/>
      <c r="S27" s="43"/>
      <c r="T27" s="43"/>
      <c r="U27" s="43"/>
      <c r="V27" s="43"/>
      <c r="W27" s="43"/>
      <c r="X27" s="43"/>
      <c r="Y27" s="43"/>
      <c r="Z27" s="43"/>
      <c r="AA27" s="43"/>
    </row>
    <row r="28" spans="1:27" ht="12.75" hidden="1" customHeight="1" x14ac:dyDescent="0.2">
      <c r="A28" s="408"/>
      <c r="B28" s="410" t="s">
        <v>567</v>
      </c>
      <c r="C28" s="505"/>
      <c r="D28" s="505"/>
      <c r="E28" s="505"/>
      <c r="F28" s="504"/>
      <c r="G28" s="504"/>
      <c r="H28" s="411"/>
      <c r="I28" s="505"/>
      <c r="J28" s="505"/>
      <c r="K28" s="67"/>
      <c r="L28" s="407"/>
      <c r="M28" s="401"/>
      <c r="N28" s="323"/>
      <c r="O28" s="323"/>
      <c r="P28" s="43"/>
      <c r="Q28" s="43"/>
      <c r="R28" s="43"/>
      <c r="S28" s="43"/>
      <c r="T28" s="43"/>
      <c r="U28" s="43"/>
      <c r="V28" s="43"/>
      <c r="W28" s="43"/>
      <c r="X28" s="43"/>
      <c r="Y28" s="43"/>
      <c r="Z28" s="43"/>
      <c r="AA28" s="43"/>
    </row>
    <row r="29" spans="1:27" ht="12.75" hidden="1" customHeight="1" x14ac:dyDescent="0.2">
      <c r="A29" s="408"/>
      <c r="B29" s="410" t="s">
        <v>568</v>
      </c>
      <c r="C29" s="505"/>
      <c r="D29" s="505"/>
      <c r="E29" s="505"/>
      <c r="F29" s="504"/>
      <c r="G29" s="504"/>
      <c r="H29" s="411"/>
      <c r="I29" s="505"/>
      <c r="J29" s="505"/>
      <c r="K29" s="67"/>
      <c r="L29" s="407"/>
      <c r="M29" s="401"/>
      <c r="N29" s="323"/>
      <c r="O29" s="323"/>
      <c r="P29" s="43"/>
      <c r="Q29" s="43"/>
      <c r="R29" s="43"/>
      <c r="S29" s="43"/>
      <c r="T29" s="43"/>
      <c r="U29" s="43"/>
      <c r="V29" s="43"/>
      <c r="W29" s="43"/>
      <c r="X29" s="43"/>
      <c r="Y29" s="43"/>
      <c r="Z29" s="43"/>
      <c r="AA29" s="43"/>
    </row>
    <row r="30" spans="1:27" ht="12.75" hidden="1" customHeight="1" x14ac:dyDescent="0.2">
      <c r="A30" s="408"/>
      <c r="B30" s="410" t="s">
        <v>569</v>
      </c>
      <c r="C30" s="505"/>
      <c r="D30" s="505"/>
      <c r="E30" s="505"/>
      <c r="F30" s="504"/>
      <c r="G30" s="504"/>
      <c r="H30" s="411"/>
      <c r="I30" s="505"/>
      <c r="J30" s="505"/>
      <c r="K30" s="67"/>
      <c r="L30" s="407"/>
      <c r="M30" s="401"/>
      <c r="N30" s="323"/>
      <c r="O30" s="323"/>
      <c r="P30" s="43"/>
      <c r="Q30" s="43"/>
      <c r="R30" s="43"/>
      <c r="S30" s="43"/>
      <c r="T30" s="43"/>
      <c r="U30" s="43"/>
      <c r="V30" s="43"/>
      <c r="W30" s="43"/>
      <c r="X30" s="43"/>
      <c r="Y30" s="43"/>
      <c r="Z30" s="43"/>
      <c r="AA30" s="43"/>
    </row>
    <row r="31" spans="1:27" ht="12.75" hidden="1" customHeight="1" x14ac:dyDescent="0.2">
      <c r="A31" s="66"/>
      <c r="B31" s="410" t="s">
        <v>570</v>
      </c>
      <c r="C31" s="66"/>
      <c r="D31" s="66"/>
      <c r="E31" s="66"/>
      <c r="F31" s="339"/>
      <c r="G31" s="339"/>
      <c r="H31" s="411"/>
      <c r="I31" s="66"/>
      <c r="J31" s="66"/>
      <c r="K31" s="67"/>
      <c r="L31" s="1"/>
      <c r="M31" s="401"/>
      <c r="N31" s="323"/>
      <c r="O31" s="323"/>
      <c r="P31" s="43"/>
      <c r="Q31" s="43"/>
      <c r="R31" s="43"/>
      <c r="S31" s="43"/>
      <c r="T31" s="43"/>
      <c r="U31" s="43"/>
      <c r="W31" s="43"/>
      <c r="X31" s="43"/>
      <c r="Y31" s="43"/>
      <c r="Z31" s="43"/>
      <c r="AA31" s="43"/>
    </row>
    <row r="32" spans="1:27" ht="12.75" customHeight="1" thickBot="1" x14ac:dyDescent="0.25">
      <c r="A32" s="412" t="s">
        <v>539</v>
      </c>
      <c r="B32" s="610" t="s">
        <v>563</v>
      </c>
      <c r="C32" s="611"/>
      <c r="D32" s="611"/>
      <c r="E32" s="611"/>
      <c r="F32" s="612"/>
      <c r="G32" s="413"/>
      <c r="H32" s="414" t="s">
        <v>544</v>
      </c>
      <c r="I32" s="607" t="s">
        <v>865</v>
      </c>
      <c r="J32" s="608"/>
      <c r="K32" s="609"/>
      <c r="L32" s="5"/>
      <c r="M32" s="401"/>
      <c r="N32" s="325"/>
      <c r="O32" s="323"/>
      <c r="P32" s="43"/>
      <c r="Q32" s="43"/>
      <c r="R32" s="43"/>
      <c r="S32" s="43"/>
      <c r="T32" s="43"/>
      <c r="U32" s="43"/>
      <c r="W32" s="43"/>
      <c r="X32" s="43"/>
      <c r="Y32" s="43"/>
      <c r="Z32" s="43"/>
      <c r="AA32" s="43"/>
    </row>
    <row r="33" spans="1:27" ht="12.75" customHeight="1" thickBot="1" x14ac:dyDescent="0.25">
      <c r="A33" s="66"/>
      <c r="B33" s="66"/>
      <c r="C33" s="66"/>
      <c r="D33" s="66"/>
      <c r="E33" s="66"/>
      <c r="F33" s="66"/>
      <c r="G33" s="66"/>
      <c r="H33" s="36"/>
      <c r="I33" s="36"/>
      <c r="J33" s="36"/>
      <c r="K33" s="36"/>
      <c r="L33" s="5"/>
      <c r="M33" s="401"/>
      <c r="N33" s="323"/>
      <c r="O33" s="323"/>
      <c r="P33" s="43"/>
      <c r="Q33" s="43"/>
      <c r="R33" s="43"/>
      <c r="S33" s="43"/>
      <c r="T33" s="43"/>
      <c r="U33" s="43"/>
      <c r="W33" s="43"/>
      <c r="X33" s="43"/>
      <c r="Y33" s="43"/>
      <c r="Z33" s="43"/>
      <c r="AA33" s="43"/>
    </row>
    <row r="34" spans="1:27" ht="12" customHeight="1" x14ac:dyDescent="0.2">
      <c r="A34" s="415"/>
      <c r="B34" s="198" t="s">
        <v>826</v>
      </c>
      <c r="C34" s="174" t="str">
        <f>IF('Budget Summary'!B35="","BUDGET MESSAGE — REQUIRED","BUDGET MESSAGE")</f>
        <v>BUDGET MESSAGE</v>
      </c>
      <c r="D34" s="175"/>
      <c r="E34" s="175"/>
      <c r="F34" s="416"/>
      <c r="G34" s="176"/>
      <c r="H34" s="176"/>
      <c r="I34" s="177"/>
      <c r="J34" s="417"/>
      <c r="K34" s="182" t="s">
        <v>523</v>
      </c>
      <c r="L34" s="5"/>
      <c r="M34" s="25"/>
      <c r="N34" s="43"/>
      <c r="O34" s="43"/>
      <c r="P34" s="43"/>
      <c r="Q34" s="43"/>
      <c r="R34" s="43"/>
      <c r="S34" s="43"/>
      <c r="T34" s="43"/>
      <c r="U34" s="43"/>
      <c r="W34" s="43"/>
      <c r="X34" s="43"/>
      <c r="Y34" s="43"/>
      <c r="Z34" s="43"/>
      <c r="AA34" s="43"/>
    </row>
    <row r="35" spans="1:27" ht="12" customHeight="1" x14ac:dyDescent="0.2">
      <c r="B35" s="546" t="s">
        <v>866</v>
      </c>
      <c r="C35" s="547"/>
      <c r="D35" s="547"/>
      <c r="E35" s="547"/>
      <c r="F35" s="547"/>
      <c r="G35" s="547"/>
      <c r="H35" s="547"/>
      <c r="I35" s="547"/>
      <c r="J35" s="547"/>
      <c r="K35" s="548"/>
      <c r="L35" s="5"/>
      <c r="M35" s="43"/>
      <c r="N35" s="43"/>
      <c r="O35" s="163"/>
      <c r="P35" s="11"/>
      <c r="Q35" s="418"/>
      <c r="R35" s="43"/>
      <c r="S35" s="43"/>
      <c r="T35" s="43"/>
      <c r="U35" s="43"/>
      <c r="W35" s="43"/>
      <c r="X35" s="43"/>
      <c r="Y35" s="43"/>
      <c r="Z35" s="43"/>
      <c r="AA35" s="43"/>
    </row>
    <row r="36" spans="1:27" ht="12" customHeight="1" x14ac:dyDescent="0.2">
      <c r="A36" s="179" t="str">
        <f>IF(LEN('Budget Summary'!B35)&lt;10,"→","")</f>
        <v/>
      </c>
      <c r="B36" s="549"/>
      <c r="C36" s="550"/>
      <c r="D36" s="550"/>
      <c r="E36" s="550"/>
      <c r="F36" s="550"/>
      <c r="G36" s="550"/>
      <c r="H36" s="550"/>
      <c r="I36" s="550"/>
      <c r="J36" s="550"/>
      <c r="K36" s="551"/>
      <c r="L36" s="5"/>
      <c r="M36" s="43"/>
      <c r="N36" s="43"/>
      <c r="O36" s="163"/>
      <c r="P36" s="11"/>
      <c r="Q36" s="418"/>
      <c r="R36" s="43"/>
      <c r="S36" s="43"/>
      <c r="T36" s="43"/>
      <c r="U36" s="43"/>
      <c r="W36" s="43"/>
      <c r="X36" s="43"/>
      <c r="Y36" s="43"/>
      <c r="Z36" s="43"/>
      <c r="AA36" s="43"/>
    </row>
    <row r="37" spans="1:27" ht="12" customHeight="1" x14ac:dyDescent="0.2">
      <c r="A37" s="178" t="str">
        <f>IF('Budget Summary'!B35="","THE BUDGET",IF(LEN('Budget Summary'!B35)&lt;50,"THE BUDGET",""))</f>
        <v/>
      </c>
      <c r="B37" s="549"/>
      <c r="C37" s="550"/>
      <c r="D37" s="550"/>
      <c r="E37" s="550"/>
      <c r="F37" s="550"/>
      <c r="G37" s="550"/>
      <c r="H37" s="550"/>
      <c r="I37" s="550"/>
      <c r="J37" s="550"/>
      <c r="K37" s="551"/>
      <c r="L37" s="5"/>
      <c r="M37" s="43"/>
      <c r="N37" s="43"/>
      <c r="O37" s="163"/>
      <c r="P37" s="11"/>
      <c r="Q37" s="418"/>
      <c r="R37" s="43"/>
      <c r="S37" s="43"/>
      <c r="T37" s="43"/>
      <c r="U37" s="43"/>
      <c r="W37" s="43"/>
      <c r="X37" s="43"/>
      <c r="Y37" s="43"/>
      <c r="Z37" s="43"/>
      <c r="AA37" s="43"/>
    </row>
    <row r="38" spans="1:27" ht="12" customHeight="1" x14ac:dyDescent="0.2">
      <c r="A38" s="178" t="str">
        <f>IF('Budget Summary'!B35="","MESSAGE",IF(LEN('Budget Summary'!B35)&lt;50,"MESSAGE",""))</f>
        <v/>
      </c>
      <c r="B38" s="549"/>
      <c r="C38" s="550"/>
      <c r="D38" s="550"/>
      <c r="E38" s="550"/>
      <c r="F38" s="550"/>
      <c r="G38" s="550"/>
      <c r="H38" s="550"/>
      <c r="I38" s="550"/>
      <c r="J38" s="550"/>
      <c r="K38" s="551"/>
      <c r="L38" s="5"/>
      <c r="M38" s="43"/>
      <c r="N38" s="43"/>
      <c r="O38" s="163"/>
      <c r="P38" s="11"/>
      <c r="Q38" s="418"/>
      <c r="R38" s="43"/>
      <c r="S38" s="43"/>
      <c r="T38" s="43"/>
      <c r="U38" s="43"/>
      <c r="W38" s="43"/>
      <c r="X38" s="43"/>
      <c r="Y38" s="43"/>
      <c r="Z38" s="43"/>
      <c r="AA38" s="43"/>
    </row>
    <row r="39" spans="1:27" ht="12" customHeight="1" x14ac:dyDescent="0.2">
      <c r="A39" s="178" t="str">
        <f>IF('Budget Summary'!B35="","IS BLANK",IF(LEN('Budget Summary'!B35)&lt;50,"IS TOO SHORT",""))</f>
        <v/>
      </c>
      <c r="B39" s="549"/>
      <c r="C39" s="550"/>
      <c r="D39" s="550"/>
      <c r="E39" s="550"/>
      <c r="F39" s="550"/>
      <c r="G39" s="550"/>
      <c r="H39" s="550"/>
      <c r="I39" s="550"/>
      <c r="J39" s="550"/>
      <c r="K39" s="551"/>
      <c r="L39" s="5"/>
      <c r="M39" s="43"/>
      <c r="N39" s="43"/>
      <c r="O39" s="163"/>
      <c r="P39" s="11"/>
      <c r="Q39" s="418"/>
      <c r="R39" s="43"/>
      <c r="S39" s="43"/>
      <c r="T39" s="43"/>
      <c r="U39" s="43"/>
      <c r="W39" s="43"/>
      <c r="X39" s="43"/>
      <c r="Y39" s="43"/>
      <c r="Z39" s="43"/>
      <c r="AA39" s="43"/>
    </row>
    <row r="40" spans="1:27" ht="12" customHeight="1" x14ac:dyDescent="0.2">
      <c r="A40" s="178"/>
      <c r="B40" s="549"/>
      <c r="C40" s="550"/>
      <c r="D40" s="550"/>
      <c r="E40" s="550"/>
      <c r="F40" s="550"/>
      <c r="G40" s="550"/>
      <c r="H40" s="550"/>
      <c r="I40" s="550"/>
      <c r="J40" s="550"/>
      <c r="K40" s="551"/>
      <c r="L40" s="5"/>
      <c r="M40" s="43"/>
      <c r="N40" s="43"/>
      <c r="O40" s="163"/>
      <c r="P40" s="11"/>
      <c r="Q40" s="418"/>
      <c r="R40" s="43"/>
      <c r="S40" s="43"/>
      <c r="T40" s="43"/>
      <c r="U40" s="43"/>
      <c r="W40" s="43"/>
      <c r="X40" s="43"/>
      <c r="Y40" s="43"/>
      <c r="Z40" s="43"/>
      <c r="AA40" s="43"/>
    </row>
    <row r="41" spans="1:27" ht="12" customHeight="1" x14ac:dyDescent="0.2">
      <c r="A41" s="178" t="str">
        <f>IF('Budget Summary'!B35="","A BUDGET",IF(LEN('Budget Summary'!B35)&lt;50,"PLEASE",""))</f>
        <v/>
      </c>
      <c r="B41" s="549"/>
      <c r="C41" s="550"/>
      <c r="D41" s="550"/>
      <c r="E41" s="550"/>
      <c r="F41" s="550"/>
      <c r="G41" s="550"/>
      <c r="H41" s="550"/>
      <c r="I41" s="550"/>
      <c r="J41" s="550"/>
      <c r="K41" s="551"/>
      <c r="L41" s="5"/>
      <c r="M41" s="43"/>
      <c r="N41" s="43"/>
      <c r="O41" s="163"/>
      <c r="P41" s="11"/>
      <c r="Q41" s="418"/>
      <c r="R41" s="43"/>
      <c r="S41" s="43"/>
      <c r="T41" s="43"/>
      <c r="U41" s="43"/>
      <c r="W41" s="43"/>
      <c r="X41" s="43"/>
      <c r="Y41" s="43"/>
      <c r="Z41" s="43"/>
      <c r="AA41" s="43"/>
    </row>
    <row r="42" spans="1:27" ht="12" customHeight="1" x14ac:dyDescent="0.2">
      <c r="A42" s="178" t="str">
        <f>IF('Budget Summary'!B35="","MESSAGE",IF(LEN('Budget Summary'!B35)&lt;50,"ADD MORE",""))</f>
        <v/>
      </c>
      <c r="B42" s="549"/>
      <c r="C42" s="550"/>
      <c r="D42" s="550"/>
      <c r="E42" s="550"/>
      <c r="F42" s="550"/>
      <c r="G42" s="550"/>
      <c r="H42" s="550"/>
      <c r="I42" s="550"/>
      <c r="J42" s="550"/>
      <c r="K42" s="551"/>
      <c r="L42" s="5"/>
      <c r="M42" s="43"/>
      <c r="N42" s="43"/>
      <c r="O42" s="163"/>
      <c r="P42" s="11"/>
      <c r="Q42" s="418"/>
      <c r="R42" s="43"/>
      <c r="S42" s="43"/>
      <c r="T42" s="43"/>
      <c r="U42" s="43"/>
      <c r="W42" s="43"/>
      <c r="X42" s="43"/>
      <c r="Y42" s="43"/>
      <c r="Z42" s="43"/>
      <c r="AA42" s="43"/>
    </row>
    <row r="43" spans="1:27" ht="12" customHeight="1" x14ac:dyDescent="0.2">
      <c r="A43" s="178" t="str">
        <f>IF('Budget Summary'!B35="","IS REQUIRED",IF(LEN('Budget Summary'!B35)&lt;50,"CONTENT",""))</f>
        <v/>
      </c>
      <c r="B43" s="549"/>
      <c r="C43" s="550"/>
      <c r="D43" s="550"/>
      <c r="E43" s="550"/>
      <c r="F43" s="550"/>
      <c r="G43" s="550"/>
      <c r="H43" s="550"/>
      <c r="I43" s="550"/>
      <c r="J43" s="550"/>
      <c r="K43" s="551"/>
      <c r="L43" s="5"/>
      <c r="M43" s="43"/>
      <c r="N43" s="43"/>
      <c r="O43" s="163"/>
      <c r="P43" s="11"/>
      <c r="Q43" s="418"/>
      <c r="R43" s="43"/>
      <c r="S43" s="43"/>
      <c r="T43" s="43"/>
      <c r="U43" s="43"/>
      <c r="W43" s="43"/>
      <c r="X43" s="43"/>
      <c r="Y43" s="43"/>
      <c r="Z43" s="43"/>
      <c r="AA43" s="43"/>
    </row>
    <row r="44" spans="1:27" ht="12" customHeight="1" x14ac:dyDescent="0.2">
      <c r="B44" s="549"/>
      <c r="C44" s="550"/>
      <c r="D44" s="550"/>
      <c r="E44" s="550"/>
      <c r="F44" s="550"/>
      <c r="G44" s="550"/>
      <c r="H44" s="550"/>
      <c r="I44" s="550"/>
      <c r="J44" s="550"/>
      <c r="K44" s="551"/>
      <c r="L44" s="5"/>
      <c r="M44" s="43"/>
      <c r="N44" s="43"/>
      <c r="O44" s="163"/>
      <c r="P44" s="11"/>
      <c r="Q44" s="418"/>
      <c r="R44" s="43"/>
      <c r="S44" s="43"/>
      <c r="T44" s="43"/>
      <c r="U44" s="43"/>
      <c r="W44" s="43"/>
      <c r="X44" s="43"/>
      <c r="Y44" s="43"/>
      <c r="Z44" s="43"/>
      <c r="AA44" s="43"/>
    </row>
    <row r="45" spans="1:27" ht="12" customHeight="1" x14ac:dyDescent="0.2">
      <c r="B45" s="549"/>
      <c r="C45" s="550"/>
      <c r="D45" s="550"/>
      <c r="E45" s="550"/>
      <c r="F45" s="550"/>
      <c r="G45" s="550"/>
      <c r="H45" s="550"/>
      <c r="I45" s="550"/>
      <c r="J45" s="550"/>
      <c r="K45" s="551"/>
      <c r="L45" s="5"/>
      <c r="M45" s="43"/>
      <c r="N45" s="43"/>
      <c r="O45" s="163"/>
      <c r="P45" s="11"/>
      <c r="Q45" s="418"/>
      <c r="R45" s="43"/>
      <c r="S45" s="43"/>
      <c r="T45" s="43"/>
      <c r="U45" s="43"/>
      <c r="W45" s="43"/>
      <c r="X45" s="43"/>
      <c r="Y45" s="43"/>
      <c r="Z45" s="43"/>
      <c r="AA45" s="43"/>
    </row>
    <row r="46" spans="1:27" ht="12" customHeight="1" x14ac:dyDescent="0.2">
      <c r="B46" s="549"/>
      <c r="C46" s="550"/>
      <c r="D46" s="550"/>
      <c r="E46" s="550"/>
      <c r="F46" s="550"/>
      <c r="G46" s="550"/>
      <c r="H46" s="550"/>
      <c r="I46" s="550"/>
      <c r="J46" s="550"/>
      <c r="K46" s="551"/>
      <c r="L46" s="5"/>
      <c r="M46" s="43"/>
      <c r="N46" s="43"/>
      <c r="O46" s="163"/>
      <c r="P46" s="11"/>
      <c r="Q46" s="418"/>
      <c r="R46" s="43"/>
      <c r="S46" s="43"/>
      <c r="T46" s="43"/>
      <c r="U46" s="43"/>
      <c r="W46" s="43"/>
      <c r="X46" s="43"/>
      <c r="Y46" s="43"/>
      <c r="Z46" s="43"/>
      <c r="AA46" s="43"/>
    </row>
    <row r="47" spans="1:27" ht="12" customHeight="1" x14ac:dyDescent="0.2">
      <c r="B47" s="549"/>
      <c r="C47" s="550"/>
      <c r="D47" s="550"/>
      <c r="E47" s="550"/>
      <c r="F47" s="550"/>
      <c r="G47" s="550"/>
      <c r="H47" s="550"/>
      <c r="I47" s="550"/>
      <c r="J47" s="550"/>
      <c r="K47" s="551"/>
      <c r="L47" s="5"/>
      <c r="M47" s="43"/>
      <c r="N47" s="43"/>
      <c r="O47" s="163"/>
      <c r="P47" s="11"/>
      <c r="Q47" s="418"/>
      <c r="R47" s="43"/>
      <c r="S47" s="43"/>
      <c r="T47" s="43"/>
      <c r="U47" s="43"/>
      <c r="W47" s="43"/>
      <c r="X47" s="43"/>
      <c r="Y47" s="43"/>
      <c r="Z47" s="43"/>
      <c r="AA47" s="43"/>
    </row>
    <row r="48" spans="1:27" ht="12" customHeight="1" x14ac:dyDescent="0.2">
      <c r="B48" s="549"/>
      <c r="C48" s="550"/>
      <c r="D48" s="550"/>
      <c r="E48" s="550"/>
      <c r="F48" s="550"/>
      <c r="G48" s="550"/>
      <c r="H48" s="550"/>
      <c r="I48" s="550"/>
      <c r="J48" s="550"/>
      <c r="K48" s="551"/>
      <c r="L48" s="5"/>
      <c r="M48" s="43"/>
      <c r="N48" s="43"/>
      <c r="O48" s="163"/>
      <c r="P48" s="11"/>
      <c r="Q48" s="418"/>
      <c r="R48" s="43"/>
      <c r="S48" s="43"/>
      <c r="T48" s="43"/>
      <c r="U48" s="43"/>
      <c r="W48" s="43"/>
      <c r="X48" s="43"/>
      <c r="Y48" s="43"/>
      <c r="Z48" s="43"/>
      <c r="AA48" s="43"/>
    </row>
    <row r="49" spans="1:27" ht="12" customHeight="1" x14ac:dyDescent="0.2">
      <c r="B49" s="549"/>
      <c r="C49" s="550"/>
      <c r="D49" s="550"/>
      <c r="E49" s="550"/>
      <c r="F49" s="550"/>
      <c r="G49" s="550"/>
      <c r="H49" s="550"/>
      <c r="I49" s="550"/>
      <c r="J49" s="550"/>
      <c r="K49" s="551"/>
      <c r="L49" s="5"/>
      <c r="M49" s="43"/>
      <c r="N49" s="43"/>
      <c r="O49" s="163"/>
      <c r="P49" s="11"/>
      <c r="Q49" s="418"/>
      <c r="R49" s="43"/>
      <c r="S49" s="43"/>
      <c r="T49" s="43"/>
      <c r="U49" s="43"/>
      <c r="W49" s="43"/>
      <c r="X49" s="43"/>
      <c r="Y49" s="43"/>
      <c r="Z49" s="43"/>
      <c r="AA49" s="43"/>
    </row>
    <row r="50" spans="1:27" ht="12" customHeight="1" x14ac:dyDescent="0.2">
      <c r="B50" s="549"/>
      <c r="C50" s="550"/>
      <c r="D50" s="550"/>
      <c r="E50" s="550"/>
      <c r="F50" s="550"/>
      <c r="G50" s="550"/>
      <c r="H50" s="550"/>
      <c r="I50" s="550"/>
      <c r="J50" s="550"/>
      <c r="K50" s="551"/>
      <c r="L50" s="5"/>
      <c r="M50" s="43"/>
      <c r="N50" s="43"/>
      <c r="O50" s="163"/>
      <c r="P50" s="11"/>
      <c r="Q50" s="418"/>
      <c r="R50" s="43"/>
      <c r="S50" s="43"/>
      <c r="T50" s="43"/>
      <c r="U50" s="43"/>
      <c r="W50" s="43"/>
      <c r="X50" s="43"/>
      <c r="Y50" s="43"/>
      <c r="Z50" s="43"/>
      <c r="AA50" s="43"/>
    </row>
    <row r="51" spans="1:27" ht="12" customHeight="1" x14ac:dyDescent="0.2">
      <c r="B51" s="549"/>
      <c r="C51" s="550"/>
      <c r="D51" s="550"/>
      <c r="E51" s="550"/>
      <c r="F51" s="550"/>
      <c r="G51" s="550"/>
      <c r="H51" s="550"/>
      <c r="I51" s="550"/>
      <c r="J51" s="550"/>
      <c r="K51" s="551"/>
      <c r="L51" s="5"/>
      <c r="M51" s="43"/>
      <c r="N51" s="43"/>
      <c r="O51" s="163"/>
      <c r="P51" s="11"/>
      <c r="Q51" s="418"/>
      <c r="R51" s="43"/>
      <c r="S51" s="43"/>
      <c r="T51" s="43"/>
      <c r="U51" s="43"/>
      <c r="W51" s="43"/>
      <c r="X51" s="43"/>
      <c r="Y51" s="43"/>
      <c r="Z51" s="43"/>
      <c r="AA51" s="43"/>
    </row>
    <row r="52" spans="1:27" ht="12" customHeight="1" x14ac:dyDescent="0.2">
      <c r="B52" s="549"/>
      <c r="C52" s="550"/>
      <c r="D52" s="550"/>
      <c r="E52" s="550"/>
      <c r="F52" s="550"/>
      <c r="G52" s="550"/>
      <c r="H52" s="550"/>
      <c r="I52" s="550"/>
      <c r="J52" s="550"/>
      <c r="K52" s="551"/>
      <c r="L52" s="5"/>
      <c r="M52" s="43"/>
      <c r="N52" s="43"/>
      <c r="O52" s="163"/>
      <c r="P52" s="11"/>
      <c r="Q52" s="418"/>
      <c r="R52" s="43"/>
      <c r="S52" s="43"/>
      <c r="T52" s="43"/>
      <c r="U52" s="43"/>
      <c r="W52" s="43"/>
      <c r="X52" s="43"/>
      <c r="Y52" s="43"/>
      <c r="Z52" s="43"/>
      <c r="AA52" s="43"/>
    </row>
    <row r="53" spans="1:27" ht="12" customHeight="1" x14ac:dyDescent="0.2">
      <c r="B53" s="549"/>
      <c r="C53" s="550"/>
      <c r="D53" s="550"/>
      <c r="E53" s="550"/>
      <c r="F53" s="550"/>
      <c r="G53" s="550"/>
      <c r="H53" s="550"/>
      <c r="I53" s="550"/>
      <c r="J53" s="550"/>
      <c r="K53" s="551"/>
      <c r="L53" s="5"/>
      <c r="M53" s="43"/>
      <c r="N53" s="43"/>
      <c r="O53" s="163"/>
      <c r="P53" s="11"/>
      <c r="Q53" s="418"/>
      <c r="R53" s="43"/>
      <c r="S53" s="43"/>
      <c r="T53" s="43"/>
      <c r="U53" s="43"/>
      <c r="W53" s="43"/>
      <c r="X53" s="43"/>
      <c r="Y53" s="43"/>
      <c r="Z53" s="43"/>
      <c r="AA53" s="43"/>
    </row>
    <row r="54" spans="1:27" ht="12" customHeight="1" x14ac:dyDescent="0.2">
      <c r="B54" s="549"/>
      <c r="C54" s="550"/>
      <c r="D54" s="550"/>
      <c r="E54" s="550"/>
      <c r="F54" s="550"/>
      <c r="G54" s="550"/>
      <c r="H54" s="550"/>
      <c r="I54" s="550"/>
      <c r="J54" s="550"/>
      <c r="K54" s="551"/>
      <c r="L54" s="5"/>
      <c r="M54" s="43"/>
      <c r="N54" s="43"/>
      <c r="O54" s="163"/>
      <c r="P54" s="11"/>
      <c r="Q54" s="418"/>
      <c r="R54" s="43"/>
      <c r="S54" s="43"/>
      <c r="T54" s="43"/>
      <c r="U54" s="43"/>
      <c r="W54" s="43"/>
      <c r="X54" s="43"/>
      <c r="Y54" s="43"/>
      <c r="Z54" s="43"/>
      <c r="AA54" s="43"/>
    </row>
    <row r="55" spans="1:27" ht="12" customHeight="1" x14ac:dyDescent="0.2">
      <c r="B55" s="549"/>
      <c r="C55" s="550"/>
      <c r="D55" s="550"/>
      <c r="E55" s="550"/>
      <c r="F55" s="550"/>
      <c r="G55" s="550"/>
      <c r="H55" s="550"/>
      <c r="I55" s="550"/>
      <c r="J55" s="550"/>
      <c r="K55" s="551"/>
      <c r="L55" s="5"/>
      <c r="M55" s="43"/>
      <c r="N55" s="43"/>
      <c r="O55" s="163"/>
      <c r="P55" s="11"/>
      <c r="Q55" s="418"/>
      <c r="R55" s="43"/>
      <c r="S55" s="43"/>
      <c r="T55" s="43"/>
      <c r="U55" s="43"/>
      <c r="W55" s="43"/>
      <c r="X55" s="43"/>
      <c r="Y55" s="43"/>
      <c r="Z55" s="43"/>
      <c r="AA55" s="43"/>
    </row>
    <row r="56" spans="1:27" ht="12" customHeight="1" x14ac:dyDescent="0.2">
      <c r="B56" s="549"/>
      <c r="C56" s="550"/>
      <c r="D56" s="550"/>
      <c r="E56" s="550"/>
      <c r="F56" s="550"/>
      <c r="G56" s="550"/>
      <c r="H56" s="550"/>
      <c r="I56" s="550"/>
      <c r="J56" s="550"/>
      <c r="K56" s="551"/>
      <c r="L56" s="5"/>
      <c r="M56" s="43"/>
      <c r="N56" s="43"/>
      <c r="O56" s="163"/>
      <c r="P56" s="11"/>
      <c r="Q56" s="418"/>
      <c r="R56" s="43"/>
      <c r="S56" s="43"/>
      <c r="T56" s="43"/>
      <c r="U56" s="43"/>
      <c r="W56" s="43"/>
      <c r="X56" s="43"/>
      <c r="Y56" s="43"/>
      <c r="Z56" s="43"/>
      <c r="AA56" s="43"/>
    </row>
    <row r="57" spans="1:27" ht="12" customHeight="1" x14ac:dyDescent="0.2">
      <c r="B57" s="549"/>
      <c r="C57" s="550"/>
      <c r="D57" s="550"/>
      <c r="E57" s="550"/>
      <c r="F57" s="550"/>
      <c r="G57" s="550"/>
      <c r="H57" s="550"/>
      <c r="I57" s="550"/>
      <c r="J57" s="550"/>
      <c r="K57" s="551"/>
      <c r="L57" s="5"/>
      <c r="M57" s="43"/>
      <c r="N57" s="43"/>
      <c r="O57" s="163"/>
      <c r="P57" s="11"/>
      <c r="Q57" s="418"/>
      <c r="R57" s="43"/>
      <c r="S57" s="43"/>
      <c r="T57" s="43"/>
      <c r="U57" s="43"/>
      <c r="W57" s="43"/>
      <c r="X57" s="43"/>
      <c r="Y57" s="43"/>
      <c r="Z57" s="43"/>
      <c r="AA57" s="43"/>
    </row>
    <row r="58" spans="1:27" ht="12" customHeight="1" x14ac:dyDescent="0.2">
      <c r="B58" s="549"/>
      <c r="C58" s="550"/>
      <c r="D58" s="550"/>
      <c r="E58" s="550"/>
      <c r="F58" s="550"/>
      <c r="G58" s="550"/>
      <c r="H58" s="550"/>
      <c r="I58" s="550"/>
      <c r="J58" s="550"/>
      <c r="K58" s="551"/>
      <c r="L58" s="5"/>
      <c r="M58" s="43"/>
      <c r="N58" s="43"/>
      <c r="O58" s="163"/>
      <c r="P58" s="11"/>
      <c r="Q58" s="418"/>
      <c r="R58" s="43"/>
      <c r="S58" s="43"/>
      <c r="T58" s="43"/>
      <c r="U58" s="43"/>
      <c r="W58" s="43"/>
      <c r="X58" s="43"/>
      <c r="Y58" s="43"/>
      <c r="Z58" s="43"/>
      <c r="AA58" s="43"/>
    </row>
    <row r="59" spans="1:27" ht="12" customHeight="1" x14ac:dyDescent="0.2">
      <c r="B59" s="549"/>
      <c r="C59" s="550"/>
      <c r="D59" s="550"/>
      <c r="E59" s="550"/>
      <c r="F59" s="550"/>
      <c r="G59" s="550"/>
      <c r="H59" s="550"/>
      <c r="I59" s="550"/>
      <c r="J59" s="550"/>
      <c r="K59" s="551"/>
      <c r="L59" s="5"/>
      <c r="M59" s="43"/>
      <c r="N59" s="43"/>
      <c r="O59" s="163"/>
      <c r="P59" s="11"/>
      <c r="Q59" s="418"/>
      <c r="R59" s="43"/>
      <c r="S59" s="43"/>
      <c r="T59" s="43"/>
      <c r="U59" s="43"/>
      <c r="W59" s="43"/>
      <c r="X59" s="43"/>
      <c r="Y59" s="43"/>
      <c r="Z59" s="43"/>
      <c r="AA59" s="43"/>
    </row>
    <row r="60" spans="1:27" ht="12" customHeight="1" x14ac:dyDescent="0.2">
      <c r="B60" s="549"/>
      <c r="C60" s="550"/>
      <c r="D60" s="550"/>
      <c r="E60" s="550"/>
      <c r="F60" s="550"/>
      <c r="G60" s="550"/>
      <c r="H60" s="550"/>
      <c r="I60" s="550"/>
      <c r="J60" s="550"/>
      <c r="K60" s="551"/>
      <c r="L60" s="5"/>
      <c r="M60" s="43"/>
      <c r="N60" s="43"/>
      <c r="O60" s="163"/>
      <c r="P60" s="11"/>
      <c r="Q60" s="418"/>
      <c r="R60" s="43"/>
      <c r="S60" s="43"/>
      <c r="T60" s="43"/>
      <c r="U60" s="43"/>
      <c r="W60" s="43"/>
      <c r="X60" s="43"/>
      <c r="Y60" s="43"/>
      <c r="Z60" s="43"/>
      <c r="AA60" s="43"/>
    </row>
    <row r="61" spans="1:27" ht="12" customHeight="1" x14ac:dyDescent="0.2">
      <c r="B61" s="549"/>
      <c r="C61" s="550"/>
      <c r="D61" s="550"/>
      <c r="E61" s="550"/>
      <c r="F61" s="550"/>
      <c r="G61" s="550"/>
      <c r="H61" s="550"/>
      <c r="I61" s="550"/>
      <c r="J61" s="550"/>
      <c r="K61" s="551"/>
      <c r="L61" s="5"/>
      <c r="M61" s="43"/>
      <c r="N61" s="43"/>
      <c r="O61" s="163"/>
      <c r="P61" s="11"/>
      <c r="Q61" s="418"/>
      <c r="R61" s="43"/>
      <c r="S61" s="43"/>
      <c r="T61" s="43"/>
      <c r="U61" s="43"/>
      <c r="W61" s="43"/>
      <c r="X61" s="43"/>
      <c r="Y61" s="43"/>
      <c r="Z61" s="43"/>
      <c r="AA61" s="43"/>
    </row>
    <row r="62" spans="1:27" ht="12" customHeight="1" x14ac:dyDescent="0.2">
      <c r="B62" s="549"/>
      <c r="C62" s="550"/>
      <c r="D62" s="550"/>
      <c r="E62" s="550"/>
      <c r="F62" s="550"/>
      <c r="G62" s="550"/>
      <c r="H62" s="550"/>
      <c r="I62" s="550"/>
      <c r="J62" s="550"/>
      <c r="K62" s="551"/>
      <c r="L62" s="5"/>
      <c r="M62" s="43"/>
      <c r="N62" s="43"/>
      <c r="O62" s="163"/>
      <c r="P62" s="11"/>
      <c r="Q62" s="418"/>
      <c r="R62" s="43"/>
      <c r="S62" s="43"/>
      <c r="T62" s="43"/>
      <c r="U62" s="43"/>
      <c r="W62" s="43"/>
      <c r="X62" s="43"/>
      <c r="Y62" s="43"/>
      <c r="Z62" s="43"/>
      <c r="AA62" s="43"/>
    </row>
    <row r="63" spans="1:27" ht="12" customHeight="1" thickBot="1" x14ac:dyDescent="0.25">
      <c r="B63" s="552"/>
      <c r="C63" s="553"/>
      <c r="D63" s="553"/>
      <c r="E63" s="553"/>
      <c r="F63" s="553"/>
      <c r="G63" s="553"/>
      <c r="H63" s="553"/>
      <c r="I63" s="553"/>
      <c r="J63" s="553"/>
      <c r="K63" s="554"/>
      <c r="L63" s="5"/>
      <c r="M63" s="43"/>
      <c r="N63" s="43"/>
      <c r="O63" s="163"/>
      <c r="P63" s="11"/>
      <c r="Q63" s="418"/>
      <c r="R63" s="43"/>
      <c r="S63" s="43"/>
      <c r="T63" s="43"/>
      <c r="U63" s="43"/>
      <c r="W63" s="43"/>
      <c r="X63" s="43"/>
      <c r="Y63" s="43"/>
      <c r="Z63" s="43"/>
      <c r="AA63" s="43"/>
    </row>
    <row r="64" spans="1:27" ht="12" customHeight="1" x14ac:dyDescent="0.2">
      <c r="A64" s="415"/>
      <c r="B64" s="198" t="s">
        <v>827</v>
      </c>
      <c r="C64" s="174" t="s">
        <v>825</v>
      </c>
      <c r="D64" s="175"/>
      <c r="E64" s="175"/>
      <c r="F64" s="416"/>
      <c r="G64" s="176"/>
      <c r="H64" s="176"/>
      <c r="I64" s="177"/>
      <c r="J64" s="417"/>
      <c r="K64" s="182"/>
      <c r="L64" s="5"/>
      <c r="M64" s="25"/>
      <c r="N64" s="43"/>
      <c r="O64" s="43"/>
      <c r="P64" s="43"/>
      <c r="Q64" s="43"/>
      <c r="R64" s="43"/>
      <c r="S64" s="43"/>
      <c r="T64" s="43"/>
      <c r="U64" s="43"/>
      <c r="W64" s="43"/>
      <c r="X64" s="43"/>
      <c r="Y64" s="43"/>
      <c r="Z64" s="43"/>
      <c r="AA64" s="43"/>
    </row>
    <row r="65" spans="1:28" ht="12" customHeight="1" x14ac:dyDescent="0.2">
      <c r="B65" s="546" t="s">
        <v>867</v>
      </c>
      <c r="C65" s="547"/>
      <c r="D65" s="547"/>
      <c r="E65" s="547"/>
      <c r="F65" s="547"/>
      <c r="G65" s="547"/>
      <c r="H65" s="547"/>
      <c r="I65" s="547"/>
      <c r="J65" s="547"/>
      <c r="K65" s="548"/>
      <c r="L65" s="5"/>
      <c r="M65" s="43"/>
      <c r="N65" s="43"/>
      <c r="O65" s="163"/>
      <c r="P65" s="11"/>
      <c r="Q65" s="418"/>
      <c r="R65" s="43"/>
      <c r="S65" s="43"/>
      <c r="T65" s="43"/>
      <c r="U65" s="43"/>
      <c r="W65" s="43"/>
      <c r="X65" s="43"/>
      <c r="Y65" s="43"/>
      <c r="Z65" s="43"/>
      <c r="AA65" s="43"/>
    </row>
    <row r="66" spans="1:28" ht="12" customHeight="1" x14ac:dyDescent="0.2">
      <c r="A66" s="179"/>
      <c r="B66" s="549"/>
      <c r="C66" s="550"/>
      <c r="D66" s="550"/>
      <c r="E66" s="550"/>
      <c r="F66" s="550"/>
      <c r="G66" s="550"/>
      <c r="H66" s="550"/>
      <c r="I66" s="550"/>
      <c r="J66" s="550"/>
      <c r="K66" s="551"/>
      <c r="L66" s="5"/>
      <c r="M66" s="43"/>
      <c r="N66" s="43"/>
      <c r="O66" s="163"/>
      <c r="P66" s="11"/>
      <c r="Q66" s="418"/>
      <c r="R66" s="43"/>
      <c r="S66" s="43"/>
      <c r="T66" s="43"/>
      <c r="U66" s="43"/>
      <c r="W66" s="43"/>
      <c r="X66" s="43"/>
      <c r="Y66" s="43"/>
      <c r="Z66" s="43"/>
      <c r="AA66" s="43"/>
    </row>
    <row r="67" spans="1:28" ht="12" customHeight="1" x14ac:dyDescent="0.2">
      <c r="A67" s="178"/>
      <c r="B67" s="549"/>
      <c r="C67" s="550"/>
      <c r="D67" s="550"/>
      <c r="E67" s="550"/>
      <c r="F67" s="550"/>
      <c r="G67" s="550"/>
      <c r="H67" s="550"/>
      <c r="I67" s="550"/>
      <c r="J67" s="550"/>
      <c r="K67" s="551"/>
      <c r="L67" s="5"/>
      <c r="M67" s="43"/>
      <c r="N67" s="43"/>
      <c r="O67" s="163"/>
      <c r="P67" s="11"/>
      <c r="Q67" s="418"/>
      <c r="R67" s="43"/>
      <c r="S67" s="43"/>
      <c r="T67" s="43"/>
      <c r="U67" s="43"/>
      <c r="W67" s="43"/>
      <c r="X67" s="43"/>
      <c r="Y67" s="43"/>
      <c r="Z67" s="43"/>
      <c r="AA67" s="43"/>
    </row>
    <row r="68" spans="1:28" ht="12" customHeight="1" thickBot="1" x14ac:dyDescent="0.25">
      <c r="B68" s="552"/>
      <c r="C68" s="553"/>
      <c r="D68" s="553"/>
      <c r="E68" s="553"/>
      <c r="F68" s="553"/>
      <c r="G68" s="553"/>
      <c r="H68" s="553"/>
      <c r="I68" s="553"/>
      <c r="J68" s="553"/>
      <c r="K68" s="554"/>
      <c r="L68" s="5"/>
      <c r="M68" s="43"/>
      <c r="N68" s="43"/>
      <c r="O68" s="163"/>
      <c r="P68" s="11"/>
      <c r="Q68" s="418"/>
      <c r="R68" s="43"/>
      <c r="S68" s="43"/>
      <c r="T68" s="43"/>
      <c r="U68" s="43"/>
      <c r="W68" s="43"/>
      <c r="X68" s="43"/>
      <c r="Y68" s="43"/>
      <c r="Z68" s="43"/>
      <c r="AA68" s="43"/>
      <c r="AB68" s="43"/>
    </row>
    <row r="69" spans="1:28" ht="12" customHeight="1" x14ac:dyDescent="0.2">
      <c r="B69" s="523" t="s">
        <v>828</v>
      </c>
      <c r="C69" s="521"/>
      <c r="D69" s="521"/>
      <c r="E69" s="521"/>
      <c r="F69" s="521"/>
      <c r="G69" s="521"/>
      <c r="H69" s="521"/>
      <c r="I69" s="521"/>
      <c r="J69" s="521"/>
      <c r="K69" s="521"/>
      <c r="L69" s="5"/>
      <c r="M69" s="43"/>
      <c r="N69" s="43"/>
      <c r="O69" s="163"/>
      <c r="P69" s="11"/>
      <c r="Q69" s="418"/>
      <c r="R69" s="43"/>
      <c r="S69" s="43"/>
      <c r="T69" s="43"/>
      <c r="U69" s="43"/>
      <c r="W69" s="43"/>
      <c r="X69" s="43"/>
      <c r="Y69" s="43"/>
      <c r="Z69" s="43"/>
      <c r="AA69" s="43"/>
      <c r="AB69" s="43"/>
    </row>
    <row r="70" spans="1:28" ht="12" customHeight="1" thickBot="1" x14ac:dyDescent="0.25">
      <c r="A70" s="43"/>
      <c r="B70" s="561"/>
      <c r="C70" s="562"/>
      <c r="D70" s="563"/>
      <c r="E70" s="514" t="s">
        <v>820</v>
      </c>
      <c r="F70" s="505"/>
      <c r="G70" s="516" t="str">
        <f>IF(OR(K71="Yes",K71="No"),"","Answer Required:")</f>
        <v/>
      </c>
      <c r="H70" s="507" t="s">
        <v>817</v>
      </c>
      <c r="I70" s="283"/>
      <c r="J70" s="283"/>
      <c r="K70" s="508"/>
      <c r="L70" s="5"/>
      <c r="M70" s="7"/>
      <c r="O70" s="43"/>
      <c r="P70" s="43"/>
      <c r="Q70" s="43"/>
      <c r="R70" s="43"/>
      <c r="S70" s="43"/>
      <c r="T70" s="43"/>
      <c r="U70" s="43"/>
      <c r="V70" s="43"/>
      <c r="W70" s="43"/>
      <c r="X70" s="43"/>
      <c r="Y70" s="43"/>
      <c r="Z70" s="43"/>
      <c r="AA70" s="43"/>
      <c r="AB70" s="43"/>
    </row>
    <row r="71" spans="1:28" ht="12" customHeight="1" thickBot="1" x14ac:dyDescent="0.25">
      <c r="B71" s="573" t="s">
        <v>816</v>
      </c>
      <c r="C71" s="574"/>
      <c r="D71" s="575"/>
      <c r="E71" s="515" t="s">
        <v>819</v>
      </c>
      <c r="F71" s="505"/>
      <c r="H71" s="512" t="s">
        <v>818</v>
      </c>
      <c r="I71" s="440"/>
      <c r="J71" s="513"/>
      <c r="K71" s="517" t="s">
        <v>830</v>
      </c>
      <c r="L71" s="5"/>
      <c r="M71" s="7"/>
      <c r="O71" s="43"/>
      <c r="Q71" s="43"/>
      <c r="R71" s="43"/>
      <c r="S71" s="43"/>
      <c r="T71" s="43"/>
      <c r="U71" s="43"/>
      <c r="V71" s="43"/>
      <c r="W71" s="43"/>
      <c r="X71" s="43"/>
      <c r="Y71" s="43"/>
      <c r="Z71" s="43"/>
      <c r="AA71" s="43"/>
      <c r="AB71" s="43"/>
    </row>
    <row r="72" spans="1:28" ht="12" customHeight="1" x14ac:dyDescent="0.2">
      <c r="A72" s="506">
        <v>1</v>
      </c>
      <c r="B72" s="576" t="s">
        <v>865</v>
      </c>
      <c r="C72" s="577"/>
      <c r="D72" s="578"/>
      <c r="E72" s="520">
        <v>43419</v>
      </c>
      <c r="F72" s="43"/>
      <c r="G72" s="50" t="str">
        <f>IF($K$71="Yes","If Yes, enter","")</f>
        <v/>
      </c>
      <c r="L72" s="5"/>
      <c r="M72" s="7"/>
      <c r="O72" s="43"/>
      <c r="Q72" s="43"/>
      <c r="R72" s="43"/>
      <c r="S72" s="43"/>
      <c r="T72" s="43"/>
      <c r="U72" s="43"/>
      <c r="V72" s="43"/>
      <c r="W72" s="43"/>
      <c r="X72" s="43"/>
      <c r="Y72" s="43"/>
      <c r="Z72" s="43"/>
      <c r="AA72" s="43"/>
      <c r="AB72" s="43"/>
    </row>
    <row r="73" spans="1:28" ht="12" customHeight="1" x14ac:dyDescent="0.2">
      <c r="A73" s="506">
        <v>2</v>
      </c>
      <c r="B73" s="555" t="s">
        <v>868</v>
      </c>
      <c r="C73" s="556"/>
      <c r="D73" s="557"/>
      <c r="E73" s="520">
        <v>43419</v>
      </c>
      <c r="F73" s="43"/>
      <c r="G73" s="494" t="str">
        <f>IF($K$71="Yes","Address of office:","")</f>
        <v/>
      </c>
      <c r="H73" s="564"/>
      <c r="I73" s="565"/>
      <c r="J73" s="565"/>
      <c r="K73" s="566"/>
      <c r="L73" s="43"/>
      <c r="M73" s="43"/>
      <c r="O73" s="43"/>
      <c r="Q73" s="43"/>
      <c r="R73" s="43"/>
      <c r="S73" s="43"/>
      <c r="T73" s="43"/>
      <c r="U73" s="43"/>
      <c r="V73" s="43"/>
      <c r="W73" s="43"/>
      <c r="X73" s="43"/>
      <c r="Y73" s="43"/>
      <c r="Z73" s="43"/>
      <c r="AA73" s="43"/>
      <c r="AB73" s="43"/>
    </row>
    <row r="74" spans="1:28" ht="12" customHeight="1" x14ac:dyDescent="0.2">
      <c r="A74" s="506">
        <v>3</v>
      </c>
      <c r="B74" s="555" t="s">
        <v>869</v>
      </c>
      <c r="C74" s="556"/>
      <c r="D74" s="557"/>
      <c r="E74" s="520">
        <v>43419</v>
      </c>
      <c r="F74" s="43"/>
      <c r="G74" s="494" t="str">
        <f>IF($K$71="Yes","City, State, Zip:","")</f>
        <v/>
      </c>
      <c r="H74" s="564"/>
      <c r="I74" s="565"/>
      <c r="J74" s="565"/>
      <c r="K74" s="566"/>
      <c r="L74" s="43"/>
      <c r="M74" s="43"/>
      <c r="O74" s="43"/>
      <c r="Q74" s="43"/>
      <c r="R74" s="43"/>
      <c r="S74" s="43"/>
      <c r="T74" s="43"/>
      <c r="U74" s="43"/>
      <c r="V74" s="43"/>
      <c r="W74" s="43"/>
      <c r="X74" s="43"/>
      <c r="Y74" s="43"/>
      <c r="Z74" s="43"/>
      <c r="AA74" s="43"/>
      <c r="AB74" s="43"/>
    </row>
    <row r="75" spans="1:28" ht="12" customHeight="1" x14ac:dyDescent="0.2">
      <c r="A75" s="506">
        <v>4</v>
      </c>
      <c r="B75" s="555" t="s">
        <v>870</v>
      </c>
      <c r="C75" s="556"/>
      <c r="D75" s="557"/>
      <c r="E75" s="520">
        <v>43419</v>
      </c>
      <c r="F75" s="43"/>
      <c r="G75" s="494" t="str">
        <f>IF($K$71="Yes","Phone Number:","")</f>
        <v/>
      </c>
      <c r="H75" s="567"/>
      <c r="I75" s="568"/>
      <c r="J75" s="568"/>
      <c r="K75" s="569"/>
      <c r="L75" s="43"/>
      <c r="M75" s="43"/>
      <c r="O75" s="43"/>
      <c r="P75" s="43"/>
      <c r="Q75" s="43"/>
      <c r="R75" s="43"/>
      <c r="S75" s="43"/>
      <c r="T75" s="43"/>
      <c r="U75" s="43"/>
      <c r="V75" s="43"/>
      <c r="W75" s="43"/>
      <c r="X75" s="43"/>
      <c r="Y75" s="43"/>
      <c r="Z75" s="43"/>
      <c r="AA75" s="43"/>
      <c r="AB75" s="43"/>
    </row>
    <row r="76" spans="1:28" x14ac:dyDescent="0.2">
      <c r="A76" s="506">
        <v>5</v>
      </c>
      <c r="B76" s="555" t="s">
        <v>871</v>
      </c>
      <c r="C76" s="556"/>
      <c r="D76" s="557"/>
      <c r="E76" s="520">
        <v>43419</v>
      </c>
      <c r="F76" s="43"/>
      <c r="G76" s="494" t="str">
        <f>IF($K$71="Yes","Hours Open:","")</f>
        <v/>
      </c>
      <c r="H76" s="570"/>
      <c r="I76" s="571"/>
      <c r="J76" s="571"/>
      <c r="K76" s="572"/>
      <c r="L76" s="5"/>
      <c r="M76" s="7"/>
      <c r="O76" s="43"/>
      <c r="P76" s="43"/>
      <c r="Q76" s="43"/>
      <c r="R76" s="43"/>
      <c r="S76" s="43"/>
      <c r="T76" s="43"/>
      <c r="U76" s="43"/>
      <c r="V76" s="43"/>
      <c r="W76" s="43"/>
      <c r="X76" s="43"/>
      <c r="Y76" s="43"/>
      <c r="Z76" s="43"/>
      <c r="AA76" s="43"/>
      <c r="AB76" s="43"/>
    </row>
    <row r="77" spans="1:28" ht="12" customHeight="1" x14ac:dyDescent="0.2">
      <c r="A77" s="506">
        <v>6</v>
      </c>
      <c r="B77" s="555"/>
      <c r="C77" s="556"/>
      <c r="D77" s="557"/>
      <c r="E77" s="520"/>
      <c r="F77" s="43"/>
      <c r="L77" s="5"/>
      <c r="M77"/>
      <c r="O77" s="43"/>
      <c r="P77" s="43"/>
      <c r="Q77" s="43"/>
      <c r="R77" s="43"/>
      <c r="S77" s="43"/>
      <c r="T77" s="43"/>
      <c r="U77" s="43"/>
      <c r="V77" s="43"/>
      <c r="W77" s="43"/>
      <c r="X77" s="43"/>
      <c r="Y77" s="43"/>
      <c r="Z77" s="43"/>
      <c r="AA77" s="43"/>
      <c r="AB77" s="43"/>
    </row>
    <row r="78" spans="1:28" ht="12" customHeight="1" x14ac:dyDescent="0.2">
      <c r="A78" s="506">
        <v>7</v>
      </c>
      <c r="B78" s="555"/>
      <c r="C78" s="556"/>
      <c r="D78" s="557"/>
      <c r="E78" s="520"/>
      <c r="F78" s="43"/>
      <c r="G78" s="503" t="str">
        <f>IF(K71="No","If no above:","")</f>
        <v>If no above:</v>
      </c>
      <c r="H78" s="507" t="str">
        <f>IF(K71="No","Are the records on file with the","")</f>
        <v>Are the records on file with the</v>
      </c>
      <c r="I78" s="283"/>
      <c r="J78" s="283"/>
      <c r="K78" s="508"/>
      <c r="L78" s="5"/>
      <c r="M78" s="7"/>
      <c r="N78" s="178"/>
      <c r="O78" s="43"/>
      <c r="P78" s="5"/>
      <c r="Q78" s="43"/>
      <c r="R78" s="43"/>
      <c r="S78" s="43"/>
      <c r="T78" s="43"/>
      <c r="U78" s="43"/>
      <c r="V78" s="43"/>
      <c r="W78" s="43"/>
      <c r="X78" s="43"/>
      <c r="Y78" s="43"/>
      <c r="Z78" s="43"/>
      <c r="AA78" s="43"/>
      <c r="AB78" s="43"/>
    </row>
    <row r="79" spans="1:28" ht="12" x14ac:dyDescent="0.2">
      <c r="A79" s="506">
        <v>8</v>
      </c>
      <c r="B79" s="555"/>
      <c r="C79" s="556"/>
      <c r="D79" s="557"/>
      <c r="E79" s="520"/>
      <c r="F79" s="43"/>
      <c r="G79" s="43"/>
      <c r="H79" s="509" t="str">
        <f>IF(K71="No","County Clerk as required by","")</f>
        <v>County Clerk as required by</v>
      </c>
      <c r="I79" s="36"/>
      <c r="J79" s="36"/>
      <c r="K79" s="510"/>
      <c r="L79" s="5"/>
      <c r="M79" s="7"/>
      <c r="N79" s="178" t="str">
        <f>IF('Budget Summary'!B35="","",IF(LEN('Budget Summary'!B35)&lt;50,"CHARACTER",""))</f>
        <v/>
      </c>
      <c r="O79" s="43"/>
      <c r="P79" s="5"/>
      <c r="Q79" s="43"/>
      <c r="R79" s="43"/>
      <c r="S79" s="43"/>
      <c r="T79" s="43"/>
      <c r="U79" s="43"/>
      <c r="V79" s="43"/>
      <c r="W79" s="43"/>
      <c r="X79" s="43"/>
      <c r="Y79" s="43"/>
      <c r="Z79" s="43"/>
      <c r="AA79" s="43"/>
      <c r="AB79" s="43"/>
    </row>
    <row r="80" spans="1:28" ht="12" x14ac:dyDescent="0.2">
      <c r="A80" s="506">
        <v>9</v>
      </c>
      <c r="B80" s="555"/>
      <c r="C80" s="556"/>
      <c r="D80" s="557"/>
      <c r="E80" s="520"/>
      <c r="F80" s="43"/>
      <c r="G80" s="43"/>
      <c r="H80" s="511" t="str">
        <f>IF(K71="No","W.S. 16-12-303(c)?","")</f>
        <v>W.S. 16-12-303(c)?</v>
      </c>
      <c r="I80" s="440"/>
      <c r="J80" s="440"/>
      <c r="K80" s="518" t="s">
        <v>830</v>
      </c>
      <c r="L80" s="5"/>
      <c r="M80" s="7"/>
      <c r="N80" s="178" t="str">
        <f>IF('Budget Summary'!B35="","",IF(LEN('Budget Summary'!B35)&lt;50,"MINIMUM",""))</f>
        <v/>
      </c>
      <c r="O80" s="43"/>
      <c r="P80" s="5"/>
      <c r="Q80" s="43"/>
      <c r="R80" s="43"/>
      <c r="S80" s="43"/>
      <c r="T80" s="43"/>
      <c r="U80" s="43"/>
      <c r="V80" s="43"/>
      <c r="W80" s="43"/>
      <c r="X80" s="43"/>
      <c r="Y80" s="43"/>
      <c r="Z80" s="43"/>
      <c r="AA80" s="43"/>
      <c r="AB80" s="43"/>
    </row>
    <row r="81" spans="1:28" ht="12" customHeight="1" x14ac:dyDescent="0.2">
      <c r="A81" s="506">
        <v>10</v>
      </c>
      <c r="B81" s="555"/>
      <c r="C81" s="556"/>
      <c r="D81" s="557"/>
      <c r="E81" s="520"/>
      <c r="F81" s="43"/>
      <c r="L81" s="5"/>
      <c r="M81" s="7"/>
      <c r="N81" s="178" t="str">
        <f>IF('Budget Summary'!B35="","",IF(LEN('Budget Summary'!B35)&lt;50,"NOT MET",""))</f>
        <v/>
      </c>
      <c r="O81" s="43"/>
      <c r="P81" s="5"/>
      <c r="Q81" s="43"/>
      <c r="R81" s="43"/>
      <c r="S81" s="43"/>
      <c r="T81" s="43"/>
      <c r="U81" s="43"/>
      <c r="V81" s="43"/>
      <c r="W81" s="43"/>
      <c r="X81" s="43"/>
      <c r="Y81" s="43"/>
      <c r="Z81" s="43"/>
      <c r="AA81" s="43"/>
      <c r="AB81" s="43"/>
    </row>
    <row r="82" spans="1:28" ht="12" customHeight="1" x14ac:dyDescent="0.2">
      <c r="A82" s="506">
        <v>11</v>
      </c>
      <c r="B82" s="555"/>
      <c r="C82" s="556"/>
      <c r="D82" s="557"/>
      <c r="E82" s="520"/>
      <c r="F82" s="43"/>
      <c r="G82" s="43"/>
      <c r="H82" s="5"/>
      <c r="I82" s="5"/>
      <c r="J82" s="5"/>
      <c r="K82" s="5"/>
      <c r="L82" s="5"/>
      <c r="M82" s="7"/>
      <c r="N82" s="178"/>
      <c r="O82" s="43"/>
      <c r="P82" s="5"/>
      <c r="Q82" s="43"/>
      <c r="R82" s="43"/>
      <c r="S82" s="43"/>
      <c r="T82" s="43"/>
      <c r="U82" s="43"/>
      <c r="V82" s="43"/>
      <c r="W82" s="43"/>
      <c r="X82" s="43"/>
      <c r="Y82" s="43"/>
      <c r="Z82" s="43"/>
      <c r="AA82" s="43"/>
      <c r="AB82" s="43"/>
    </row>
    <row r="83" spans="1:28" ht="12" customHeight="1" x14ac:dyDescent="0.2">
      <c r="A83" s="506">
        <v>12</v>
      </c>
      <c r="B83" s="555"/>
      <c r="C83" s="556"/>
      <c r="D83" s="557"/>
      <c r="E83" s="520"/>
      <c r="F83" s="43"/>
      <c r="G83" s="43"/>
      <c r="I83" s="5"/>
      <c r="J83" s="5"/>
      <c r="K83" s="5"/>
      <c r="L83" s="5"/>
      <c r="M83" s="7"/>
      <c r="N83" s="178"/>
      <c r="O83" s="43"/>
      <c r="P83" s="5"/>
      <c r="Q83" s="43"/>
      <c r="R83" s="43"/>
      <c r="S83" s="43"/>
      <c r="T83" s="43"/>
      <c r="U83" s="43"/>
      <c r="V83" s="43"/>
      <c r="W83" s="43"/>
      <c r="X83" s="43"/>
      <c r="Y83" s="43"/>
      <c r="Z83" s="43"/>
      <c r="AA83" s="43"/>
      <c r="AB83" s="43"/>
    </row>
    <row r="84" spans="1:28" ht="12" customHeight="1" x14ac:dyDescent="0.2">
      <c r="A84" s="43"/>
      <c r="B84" s="43"/>
      <c r="C84" s="43"/>
      <c r="D84" s="43"/>
      <c r="E84" s="43"/>
      <c r="F84" s="43"/>
      <c r="G84" s="43"/>
      <c r="I84" s="5"/>
      <c r="J84" s="5"/>
      <c r="K84" s="5"/>
      <c r="L84" s="5"/>
      <c r="M84" s="7"/>
      <c r="N84" s="178"/>
      <c r="O84" s="43"/>
      <c r="P84" s="5"/>
      <c r="Q84" s="43"/>
      <c r="R84" s="43"/>
      <c r="S84" s="43"/>
      <c r="T84" s="43"/>
      <c r="U84" s="43"/>
      <c r="V84" s="43"/>
      <c r="W84" s="43"/>
      <c r="X84" s="43"/>
      <c r="Y84" s="43"/>
      <c r="Z84" s="43"/>
      <c r="AA84" s="43"/>
      <c r="AB84" s="43"/>
    </row>
    <row r="85" spans="1:28" ht="12" customHeight="1" x14ac:dyDescent="0.2">
      <c r="A85" s="43"/>
      <c r="B85" s="5" t="s">
        <v>821</v>
      </c>
      <c r="C85" s="43"/>
      <c r="D85" s="43"/>
      <c r="E85" s="43"/>
      <c r="F85" s="43"/>
      <c r="G85" s="43"/>
      <c r="I85" s="5"/>
      <c r="J85" s="5"/>
      <c r="K85" s="5"/>
      <c r="L85" s="5"/>
      <c r="M85" s="7"/>
      <c r="N85" s="178"/>
      <c r="O85" s="43"/>
      <c r="P85" s="5"/>
      <c r="Q85" s="43"/>
      <c r="R85" s="43"/>
      <c r="S85" s="43"/>
      <c r="T85" s="43"/>
      <c r="U85" s="43"/>
      <c r="V85" s="43"/>
      <c r="W85" s="43"/>
      <c r="X85" s="43"/>
      <c r="Y85" s="43"/>
      <c r="Z85" s="43"/>
      <c r="AA85" s="43"/>
      <c r="AB85" s="43"/>
    </row>
    <row r="86" spans="1:28" ht="12" x14ac:dyDescent="0.2">
      <c r="A86" s="43"/>
      <c r="B86" s="558" t="s">
        <v>872</v>
      </c>
      <c r="C86" s="559"/>
      <c r="D86" s="559"/>
      <c r="E86" s="559"/>
      <c r="F86" s="559"/>
      <c r="G86" s="559"/>
      <c r="H86" s="559"/>
      <c r="I86" s="559"/>
      <c r="J86" s="559"/>
      <c r="K86" s="560"/>
      <c r="L86" s="5"/>
      <c r="M86" s="7"/>
      <c r="N86" s="178"/>
      <c r="O86" s="43"/>
      <c r="P86" s="5"/>
      <c r="Q86" s="43"/>
      <c r="R86" s="43"/>
      <c r="S86" s="43"/>
      <c r="T86" s="43"/>
      <c r="U86" s="43"/>
      <c r="V86" s="43"/>
      <c r="W86" s="43"/>
      <c r="X86" s="43"/>
      <c r="Y86" s="43"/>
      <c r="Z86" s="43"/>
      <c r="AA86" s="43"/>
      <c r="AB86" s="43"/>
    </row>
    <row r="87" spans="1:28" ht="12" x14ac:dyDescent="0.2">
      <c r="A87" s="43"/>
      <c r="B87" s="5"/>
      <c r="C87" s="43"/>
      <c r="D87" s="43"/>
      <c r="E87" s="43"/>
      <c r="F87" s="43"/>
      <c r="G87" s="43"/>
      <c r="I87" s="5"/>
      <c r="J87" s="5"/>
      <c r="K87" s="5"/>
      <c r="L87" s="5"/>
      <c r="M87" s="7"/>
      <c r="N87" s="178"/>
      <c r="O87" s="43"/>
      <c r="P87" s="5"/>
      <c r="Q87" s="43"/>
      <c r="R87" s="43"/>
      <c r="S87" s="43"/>
      <c r="T87" s="43"/>
      <c r="U87" s="43"/>
      <c r="V87" s="43"/>
      <c r="W87" s="43"/>
      <c r="X87" s="43"/>
      <c r="Y87" s="43"/>
      <c r="Z87" s="43"/>
      <c r="AA87" s="43"/>
      <c r="AB87" s="43"/>
    </row>
    <row r="88" spans="1:28" ht="12" x14ac:dyDescent="0.2">
      <c r="A88" s="43"/>
      <c r="B88" s="5" t="s">
        <v>822</v>
      </c>
      <c r="C88" s="43"/>
      <c r="D88" s="43"/>
      <c r="E88" s="43"/>
      <c r="F88" s="43"/>
      <c r="G88" s="43"/>
      <c r="I88" s="5"/>
      <c r="J88" s="5"/>
      <c r="K88" s="5"/>
      <c r="L88" s="5"/>
      <c r="M88" s="7"/>
      <c r="N88" s="178"/>
      <c r="O88" s="43"/>
      <c r="P88" s="5"/>
      <c r="Q88" s="43"/>
      <c r="R88" s="43"/>
      <c r="S88" s="43"/>
      <c r="T88" s="43"/>
      <c r="U88" s="43"/>
      <c r="V88" s="43"/>
      <c r="W88" s="43"/>
      <c r="X88" s="43"/>
      <c r="Y88" s="43"/>
      <c r="Z88" s="43"/>
      <c r="AA88" s="43"/>
      <c r="AB88" s="43"/>
    </row>
    <row r="89" spans="1:28" ht="12" customHeight="1" x14ac:dyDescent="0.2">
      <c r="A89" s="43"/>
      <c r="B89" s="558" t="s">
        <v>873</v>
      </c>
      <c r="C89" s="559"/>
      <c r="D89" s="559"/>
      <c r="E89" s="559"/>
      <c r="F89" s="559"/>
      <c r="G89" s="559"/>
      <c r="H89" s="559"/>
      <c r="I89" s="559"/>
      <c r="J89" s="559"/>
      <c r="K89" s="560"/>
      <c r="L89" s="5"/>
      <c r="M89" s="7"/>
      <c r="N89" s="178"/>
      <c r="O89" s="43"/>
      <c r="P89" s="43"/>
      <c r="Q89" s="43"/>
      <c r="R89" s="43"/>
      <c r="S89" s="43"/>
      <c r="T89" s="43"/>
      <c r="U89" s="43"/>
      <c r="V89" s="43"/>
      <c r="W89" s="43"/>
      <c r="X89" s="43"/>
      <c r="Y89" s="43"/>
      <c r="Z89" s="43"/>
      <c r="AA89" s="43"/>
      <c r="AB89" s="43"/>
    </row>
    <row r="90" spans="1:28" ht="12" x14ac:dyDescent="0.2">
      <c r="A90" s="43"/>
      <c r="B90" s="5"/>
      <c r="C90" s="43"/>
      <c r="D90" s="43"/>
      <c r="E90" s="43"/>
      <c r="F90" s="43"/>
      <c r="G90" s="43"/>
      <c r="I90" s="5"/>
      <c r="J90" s="5"/>
      <c r="K90" s="5"/>
      <c r="L90" s="5"/>
      <c r="M90" s="7"/>
      <c r="N90" s="178"/>
      <c r="O90" s="43"/>
      <c r="P90" s="43"/>
      <c r="Q90" s="43"/>
      <c r="R90" s="43"/>
      <c r="S90" s="43"/>
      <c r="T90" s="43"/>
      <c r="U90" s="43"/>
      <c r="V90" s="43"/>
      <c r="W90" s="43"/>
      <c r="X90" s="43"/>
      <c r="Y90" s="43"/>
      <c r="Z90" s="43"/>
      <c r="AA90" s="43"/>
      <c r="AB90" s="43"/>
    </row>
    <row r="91" spans="1:28" ht="12" x14ac:dyDescent="0.2">
      <c r="A91" s="43"/>
      <c r="B91" s="5" t="s">
        <v>823</v>
      </c>
      <c r="C91" s="43"/>
      <c r="D91" s="43"/>
      <c r="E91" s="43"/>
      <c r="F91" s="43"/>
      <c r="G91" s="43"/>
      <c r="I91" s="5"/>
      <c r="J91" s="5"/>
      <c r="K91" s="5"/>
      <c r="L91" s="5"/>
      <c r="M91" s="7"/>
      <c r="O91" s="43"/>
      <c r="P91" s="43"/>
      <c r="Q91" s="43"/>
      <c r="R91" s="43"/>
      <c r="S91" s="43"/>
      <c r="T91" s="43"/>
      <c r="U91" s="43"/>
      <c r="V91" s="43"/>
      <c r="W91" s="43"/>
      <c r="X91" s="43"/>
      <c r="Y91" s="43"/>
      <c r="Z91" s="43"/>
      <c r="AA91" s="43"/>
      <c r="AB91" s="43"/>
    </row>
    <row r="92" spans="1:28" ht="12" x14ac:dyDescent="0.2">
      <c r="A92" s="43"/>
      <c r="B92" s="558" t="s">
        <v>874</v>
      </c>
      <c r="C92" s="559"/>
      <c r="D92" s="559"/>
      <c r="E92" s="559"/>
      <c r="F92" s="559"/>
      <c r="G92" s="559"/>
      <c r="H92" s="559"/>
      <c r="I92" s="559"/>
      <c r="J92" s="559"/>
      <c r="K92" s="560"/>
      <c r="L92" s="5"/>
      <c r="M92" s="7"/>
      <c r="N92" s="43"/>
      <c r="O92" s="43"/>
      <c r="P92" s="43"/>
      <c r="Q92" s="43"/>
      <c r="R92" s="43"/>
      <c r="S92" s="43"/>
      <c r="T92" s="43"/>
      <c r="U92" s="43"/>
      <c r="V92" s="43"/>
      <c r="W92" s="43"/>
      <c r="X92" s="43"/>
      <c r="Y92" s="43"/>
      <c r="Z92" s="43"/>
      <c r="AA92" s="43"/>
      <c r="AB92" s="43"/>
    </row>
    <row r="93" spans="1:28" ht="12" x14ac:dyDescent="0.2">
      <c r="A93" s="43"/>
      <c r="C93" s="43"/>
      <c r="D93" s="43"/>
      <c r="E93" s="43"/>
      <c r="F93" s="43"/>
      <c r="G93" s="43"/>
      <c r="I93" s="5"/>
      <c r="J93" s="5"/>
      <c r="K93" s="5"/>
      <c r="L93" s="5"/>
      <c r="M93" s="7"/>
      <c r="N93" s="43"/>
      <c r="O93" s="43"/>
      <c r="P93" s="43"/>
      <c r="Q93" s="43"/>
      <c r="R93" s="43"/>
      <c r="S93" s="43"/>
      <c r="T93" s="43"/>
      <c r="U93" s="43"/>
      <c r="V93" s="43"/>
      <c r="W93" s="43"/>
      <c r="X93" s="43"/>
      <c r="Y93" s="43"/>
      <c r="Z93" s="43"/>
      <c r="AA93" s="43"/>
      <c r="AB93" s="43"/>
    </row>
    <row r="94" spans="1:28" ht="21" x14ac:dyDescent="0.2">
      <c r="A94" s="419"/>
      <c r="B94" s="581" t="str">
        <f>UPPER(VLOOKUP('Instructions (Please Read)'!U2,'Instructions (Please Read)'!R1:S8,2,FALSE))&amp;" SUMMARY"</f>
        <v>FINAL BUDGET SUMMARY</v>
      </c>
      <c r="C94" s="582"/>
      <c r="D94" s="582"/>
      <c r="E94" s="582"/>
      <c r="F94" s="582"/>
      <c r="G94" s="582"/>
      <c r="H94" s="582"/>
      <c r="I94" s="582"/>
      <c r="J94" s="582"/>
      <c r="K94" s="583"/>
      <c r="L94" s="228"/>
      <c r="M94" s="420"/>
      <c r="N94" s="419"/>
      <c r="O94" s="419"/>
      <c r="P94" s="419"/>
      <c r="Q94" s="419"/>
      <c r="R94" s="419"/>
      <c r="S94" s="419"/>
      <c r="T94" s="419"/>
      <c r="U94" s="419"/>
      <c r="V94" s="419"/>
      <c r="W94" s="43"/>
      <c r="X94" s="43"/>
      <c r="Y94" s="43"/>
      <c r="Z94" s="43"/>
      <c r="AA94" s="43"/>
      <c r="AB94" s="43"/>
    </row>
    <row r="95" spans="1:28" ht="12" customHeight="1" thickBot="1" x14ac:dyDescent="0.25">
      <c r="A95" s="43"/>
      <c r="B95" s="43"/>
      <c r="C95" s="43"/>
      <c r="D95" s="43"/>
      <c r="E95" s="43"/>
      <c r="F95" s="43"/>
      <c r="G95" s="43"/>
      <c r="H95" s="5"/>
      <c r="I95" s="5"/>
      <c r="J95" s="5"/>
      <c r="K95" s="5"/>
      <c r="L95" s="5"/>
      <c r="M95" s="7"/>
      <c r="N95" s="43"/>
      <c r="O95" s="43"/>
      <c r="P95" s="43"/>
      <c r="Q95" s="43"/>
      <c r="R95" s="43"/>
      <c r="S95" s="43"/>
      <c r="T95" s="43"/>
      <c r="U95" s="43"/>
      <c r="V95" s="43"/>
      <c r="W95" s="43"/>
      <c r="X95" s="43"/>
      <c r="Y95" s="43"/>
      <c r="Z95" s="43"/>
      <c r="AA95" s="43"/>
      <c r="AB95" s="43"/>
    </row>
    <row r="96" spans="1:28" ht="24.75" thickBot="1" x14ac:dyDescent="0.25">
      <c r="A96" s="43"/>
      <c r="B96" s="421" t="s">
        <v>528</v>
      </c>
      <c r="C96" s="422"/>
      <c r="D96" s="423"/>
      <c r="E96" s="423"/>
      <c r="F96" s="423"/>
      <c r="G96" s="424"/>
      <c r="H96" s="170" t="str">
        <f ca="1">'Instructions (Please Read)'!$P$2-3&amp;"-"&amp;'Instructions (Please Read)'!$P$2-2&amp;" Actual"</f>
        <v>2015-2016 Actual</v>
      </c>
      <c r="I96" s="203" t="str">
        <f ca="1">'Instructions (Please Read)'!$P$2-2&amp;"-"&amp;'Instructions (Please Read)'!$P$2-1&amp;" Estimated"</f>
        <v>2016-2017 Estimated</v>
      </c>
      <c r="J96" s="254" t="str">
        <f ca="1">'Instructions (Please Read)'!$P$2-1&amp;"-"&amp;'Instructions (Please Read)'!$P$2&amp;" Proposed"</f>
        <v>2017-2018 Proposed</v>
      </c>
      <c r="K96" s="260" t="str">
        <f>IF('Instructions (Please Read)'!$B$1="Proposed Budget","Pending Approval","Final Approval")</f>
        <v>Final Approval</v>
      </c>
      <c r="L96" s="259" t="s">
        <v>617</v>
      </c>
      <c r="M96" s="7"/>
      <c r="N96" s="43"/>
      <c r="O96" s="43"/>
      <c r="P96" s="43"/>
      <c r="Q96" s="43"/>
      <c r="R96" s="43"/>
      <c r="S96" s="43"/>
      <c r="T96" s="43"/>
      <c r="U96" s="43"/>
      <c r="V96" s="43"/>
      <c r="W96" s="43"/>
      <c r="X96" s="43"/>
      <c r="Y96" s="43"/>
      <c r="Z96" s="43"/>
      <c r="AA96" s="43"/>
      <c r="AB96" s="43"/>
    </row>
    <row r="97" spans="1:28" ht="12" x14ac:dyDescent="0.2">
      <c r="A97" s="43"/>
      <c r="B97" s="43"/>
      <c r="C97" s="43"/>
      <c r="D97" s="43"/>
      <c r="E97" s="43"/>
      <c r="F97" s="43"/>
      <c r="G97" s="43"/>
      <c r="H97" s="5"/>
      <c r="I97" s="5"/>
      <c r="J97" s="5"/>
      <c r="K97" s="5"/>
      <c r="L97" s="5"/>
      <c r="M97" s="43"/>
      <c r="N97" s="43"/>
      <c r="O97" s="43"/>
      <c r="P97" s="43"/>
      <c r="Q97" s="43"/>
      <c r="R97" s="43"/>
      <c r="S97" s="43"/>
      <c r="T97" s="43"/>
      <c r="U97" s="43"/>
      <c r="V97" s="43"/>
      <c r="W97" s="43"/>
      <c r="X97" s="43"/>
      <c r="Y97" s="43"/>
      <c r="Z97" s="43"/>
      <c r="AA97" s="43"/>
      <c r="AB97" s="43"/>
    </row>
    <row r="98" spans="1:28" x14ac:dyDescent="0.2">
      <c r="A98" s="425"/>
      <c r="B98" s="195" t="s">
        <v>253</v>
      </c>
      <c r="C98" s="150" t="s">
        <v>612</v>
      </c>
      <c r="D98" s="150"/>
      <c r="E98" s="150"/>
      <c r="F98" s="150"/>
      <c r="G98" s="150"/>
      <c r="H98" s="160">
        <f>H129</f>
        <v>731170</v>
      </c>
      <c r="I98" s="215">
        <f>+'Budget Summary'!I129</f>
        <v>565000</v>
      </c>
      <c r="J98" s="209">
        <f>+'Budget Summary'!J129</f>
        <v>564200</v>
      </c>
      <c r="K98" s="160">
        <f>+'Budget Summary'!K129</f>
        <v>564200</v>
      </c>
      <c r="L98" s="160">
        <f>+'Budget Summary'!L129</f>
        <v>564200</v>
      </c>
      <c r="M98" s="43"/>
      <c r="N98" s="43"/>
      <c r="O98" s="425"/>
      <c r="P98" s="43"/>
      <c r="Q98" s="43"/>
      <c r="R98" s="43"/>
      <c r="S98" s="43"/>
      <c r="T98" s="43"/>
      <c r="U98" s="43"/>
      <c r="V98" s="43"/>
      <c r="W98" s="43"/>
      <c r="X98" s="43"/>
      <c r="Y98" s="43"/>
      <c r="Z98" s="43"/>
      <c r="AA98" s="43"/>
      <c r="AB98" s="43"/>
    </row>
    <row r="99" spans="1:28" x14ac:dyDescent="0.2">
      <c r="A99" s="425"/>
      <c r="B99" s="195" t="s">
        <v>254</v>
      </c>
      <c r="C99" s="148" t="s">
        <v>613</v>
      </c>
      <c r="D99" s="148"/>
      <c r="E99" s="148"/>
      <c r="F99" s="148"/>
      <c r="G99" s="148"/>
      <c r="H99" s="160">
        <f>H133</f>
        <v>0</v>
      </c>
      <c r="I99" s="215">
        <f>I133</f>
        <v>0</v>
      </c>
      <c r="J99" s="209">
        <f>J133</f>
        <v>0</v>
      </c>
      <c r="K99" s="160">
        <f>K133</f>
        <v>0</v>
      </c>
      <c r="L99" s="160">
        <f>L133</f>
        <v>0</v>
      </c>
      <c r="M99" s="43"/>
      <c r="N99" s="43"/>
      <c r="O99" s="425"/>
      <c r="P99" s="43"/>
      <c r="Q99" s="43"/>
      <c r="R99" s="43"/>
      <c r="S99" s="43"/>
      <c r="T99" s="43"/>
      <c r="U99" s="43"/>
      <c r="V99" s="43"/>
      <c r="W99" s="43"/>
      <c r="X99" s="43"/>
      <c r="Y99" s="43"/>
      <c r="Z99" s="43"/>
      <c r="AA99" s="43"/>
      <c r="AB99" s="43"/>
    </row>
    <row r="100" spans="1:28" x14ac:dyDescent="0.2">
      <c r="A100" s="425"/>
      <c r="B100" s="195" t="s">
        <v>255</v>
      </c>
      <c r="C100" s="150" t="s">
        <v>809</v>
      </c>
      <c r="D100" s="144"/>
      <c r="E100" s="145"/>
      <c r="F100" s="145"/>
      <c r="G100" s="145"/>
      <c r="H100" s="161">
        <f>'Budget Summary'!H149-H152</f>
        <v>0</v>
      </c>
      <c r="I100" s="216">
        <f>'Budget Summary'!I149-I152</f>
        <v>0</v>
      </c>
      <c r="J100" s="210">
        <f>'Budget Summary'!J149-J152</f>
        <v>0</v>
      </c>
      <c r="K100" s="161">
        <f>'Budget Summary'!K149-K152</f>
        <v>0</v>
      </c>
      <c r="L100" s="161">
        <f>+'Budget Summary'!L149</f>
        <v>0</v>
      </c>
      <c r="M100" s="43"/>
      <c r="N100" s="43"/>
      <c r="O100" s="425"/>
      <c r="P100" s="43"/>
      <c r="Q100" s="43"/>
      <c r="R100" s="43"/>
      <c r="S100" s="43"/>
      <c r="T100" s="43"/>
      <c r="U100" s="43"/>
      <c r="V100" s="43"/>
      <c r="W100" s="43"/>
      <c r="X100" s="43"/>
      <c r="Y100" s="43"/>
      <c r="Z100" s="43"/>
      <c r="AA100" s="43"/>
      <c r="AB100" s="43"/>
    </row>
    <row r="101" spans="1:28" ht="12" x14ac:dyDescent="0.2">
      <c r="A101" s="43"/>
      <c r="B101" s="195"/>
      <c r="C101" s="43"/>
      <c r="D101" s="43"/>
      <c r="E101" s="43"/>
      <c r="F101" s="43"/>
      <c r="G101" s="43"/>
      <c r="H101" s="5"/>
      <c r="I101" s="5"/>
      <c r="J101" s="5"/>
      <c r="K101" s="5"/>
      <c r="L101" s="5"/>
      <c r="M101" s="43"/>
      <c r="N101" s="43"/>
      <c r="O101" s="43"/>
      <c r="P101" s="43"/>
      <c r="Q101" s="43"/>
      <c r="R101" s="43"/>
      <c r="S101" s="43"/>
      <c r="T101" s="43"/>
      <c r="U101" s="43"/>
      <c r="V101" s="43"/>
      <c r="W101" s="43"/>
      <c r="X101" s="43"/>
      <c r="Y101" s="43"/>
      <c r="Z101" s="43"/>
      <c r="AA101" s="43"/>
      <c r="AB101" s="43"/>
    </row>
    <row r="102" spans="1:28" ht="13.5" thickBot="1" x14ac:dyDescent="0.25">
      <c r="A102" s="425"/>
      <c r="B102" s="195" t="s">
        <v>256</v>
      </c>
      <c r="C102" s="148" t="s">
        <v>810</v>
      </c>
      <c r="D102" s="149"/>
      <c r="E102" s="149"/>
      <c r="F102" s="149"/>
      <c r="G102" s="149"/>
      <c r="H102" s="495">
        <f>H119+H137</f>
        <v>424000</v>
      </c>
      <c r="I102" s="496">
        <f>I119+I137</f>
        <v>424000</v>
      </c>
      <c r="J102" s="497">
        <f>J119+J137</f>
        <v>933866</v>
      </c>
      <c r="K102" s="498">
        <f>K119+K137</f>
        <v>933866</v>
      </c>
      <c r="L102" s="498">
        <f>L119+L137</f>
        <v>933866</v>
      </c>
      <c r="M102" s="43"/>
      <c r="N102" s="43"/>
      <c r="O102" s="425"/>
      <c r="P102" s="43"/>
      <c r="Q102" s="43"/>
      <c r="R102" s="43"/>
      <c r="S102" s="43"/>
      <c r="T102" s="43"/>
      <c r="U102" s="43"/>
      <c r="V102" s="43"/>
      <c r="W102" s="43"/>
      <c r="X102" s="43"/>
      <c r="Y102" s="43"/>
      <c r="Z102" s="43"/>
      <c r="AA102" s="43"/>
      <c r="AB102" s="43"/>
    </row>
    <row r="103" spans="1:28" x14ac:dyDescent="0.2">
      <c r="A103" s="425"/>
      <c r="M103" s="43"/>
      <c r="N103" s="43"/>
      <c r="O103" s="425"/>
      <c r="P103" s="43"/>
      <c r="Q103" s="43"/>
      <c r="R103" s="43"/>
      <c r="S103" s="43"/>
      <c r="T103" s="43"/>
      <c r="U103" s="43"/>
      <c r="V103" s="43"/>
      <c r="W103" s="43"/>
      <c r="X103" s="43"/>
      <c r="Y103" s="43"/>
      <c r="Z103" s="43"/>
      <c r="AA103" s="43"/>
      <c r="AB103" s="43"/>
    </row>
    <row r="104" spans="1:28" ht="12" x14ac:dyDescent="0.2">
      <c r="A104" s="43"/>
      <c r="B104" s="195" t="s">
        <v>257</v>
      </c>
      <c r="C104" s="145" t="s">
        <v>611</v>
      </c>
      <c r="D104" s="150"/>
      <c r="E104" s="150"/>
      <c r="F104" s="150"/>
      <c r="G104" s="162"/>
      <c r="H104" s="160">
        <f>+H112+H115</f>
        <v>424000</v>
      </c>
      <c r="I104" s="215">
        <f>+I112+I115</f>
        <v>424000</v>
      </c>
      <c r="J104" s="209">
        <f>+J112+J115</f>
        <v>480000</v>
      </c>
      <c r="K104" s="160">
        <f>+K112+K115</f>
        <v>480000</v>
      </c>
      <c r="L104" s="160">
        <f>+L112+L115</f>
        <v>480000</v>
      </c>
      <c r="M104" s="43"/>
      <c r="N104" s="43"/>
      <c r="O104" s="43"/>
      <c r="P104" s="43"/>
      <c r="Q104" s="43"/>
      <c r="R104" s="43"/>
      <c r="S104" s="43"/>
      <c r="T104" s="43"/>
      <c r="U104" s="43"/>
      <c r="V104" s="43"/>
      <c r="W104" s="43"/>
      <c r="X104" s="43"/>
      <c r="Y104" s="43"/>
      <c r="Z104" s="43"/>
      <c r="AA104" s="43"/>
      <c r="AB104" s="43"/>
    </row>
    <row r="105" spans="1:28" x14ac:dyDescent="0.2">
      <c r="A105" s="425"/>
      <c r="B105" s="43"/>
      <c r="C105" s="43"/>
      <c r="D105" s="43"/>
      <c r="E105" s="43"/>
      <c r="F105" s="43"/>
      <c r="G105" s="43"/>
      <c r="H105" s="5"/>
      <c r="I105" s="5"/>
      <c r="J105" s="5"/>
      <c r="K105" s="5"/>
      <c r="L105" s="5"/>
      <c r="N105" s="43"/>
      <c r="O105" s="425"/>
      <c r="P105" s="43"/>
      <c r="Q105" s="148"/>
      <c r="R105" s="148"/>
      <c r="S105" s="43"/>
      <c r="T105" s="43"/>
      <c r="U105" s="43"/>
      <c r="V105" s="43"/>
      <c r="W105" s="43"/>
      <c r="X105" s="43"/>
      <c r="Y105" s="43"/>
      <c r="Z105" s="43"/>
      <c r="AA105" s="43"/>
      <c r="AB105" s="43"/>
    </row>
    <row r="106" spans="1:28" ht="12" x14ac:dyDescent="0.2">
      <c r="A106" s="43"/>
      <c r="B106" s="218" t="s">
        <v>258</v>
      </c>
      <c r="C106" s="426"/>
      <c r="D106" s="426"/>
      <c r="E106" s="426"/>
      <c r="F106" s="426"/>
      <c r="G106" s="427" t="s">
        <v>616</v>
      </c>
      <c r="H106" s="428"/>
      <c r="I106" s="429"/>
      <c r="J106" s="258">
        <f>IF(J98+J99+J100-J102&lt;0,0,J98+J99+J100-J102)</f>
        <v>0</v>
      </c>
      <c r="K106" s="219">
        <f>IF(K98+K99+K100-K102&lt;0,0,K98+K99+K100-K102)</f>
        <v>0</v>
      </c>
      <c r="L106" s="219">
        <f>IF(L98+L100-L102&lt;0,0,L98+L100-L102)</f>
        <v>0</v>
      </c>
      <c r="M106" s="230" t="str">
        <f>IF(AND(J106=0,K106=0),"Balanced or Surplus - No Additional Funding Needed","Deficit - Additional Funding Needed to Meet Budget Needs")</f>
        <v>Balanced or Surplus - No Additional Funding Needed</v>
      </c>
      <c r="N106" s="43"/>
      <c r="O106" s="43"/>
      <c r="P106" s="43"/>
      <c r="Q106" s="43"/>
      <c r="R106" s="43"/>
      <c r="S106" s="43"/>
      <c r="T106" s="43"/>
      <c r="U106" s="43"/>
      <c r="V106" s="43"/>
      <c r="W106" s="43"/>
      <c r="X106" s="43"/>
      <c r="Y106" s="43"/>
      <c r="Z106" s="43"/>
      <c r="AA106" s="43"/>
      <c r="AB106" s="43"/>
    </row>
    <row r="107" spans="1:28" ht="12" x14ac:dyDescent="0.2">
      <c r="A107" s="43"/>
      <c r="B107" s="43"/>
      <c r="C107" s="43"/>
      <c r="D107" s="43"/>
      <c r="E107" s="43"/>
      <c r="F107" s="43"/>
      <c r="G107" s="43"/>
      <c r="H107" s="43"/>
      <c r="I107" s="43"/>
      <c r="J107" s="66"/>
      <c r="K107" s="5"/>
      <c r="L107" s="5"/>
      <c r="M107" s="43"/>
      <c r="N107" s="43"/>
      <c r="O107" s="43"/>
      <c r="P107" s="43"/>
      <c r="Q107" s="43"/>
      <c r="R107" s="43"/>
      <c r="S107" s="43"/>
      <c r="T107" s="43"/>
      <c r="U107" s="43"/>
      <c r="V107" s="43"/>
      <c r="W107" s="43"/>
      <c r="X107" s="43"/>
      <c r="Y107" s="43"/>
      <c r="Z107" s="43"/>
      <c r="AA107" s="43"/>
      <c r="AB107" s="43"/>
    </row>
    <row r="108" spans="1:28" thickBot="1" x14ac:dyDescent="0.25">
      <c r="A108" s="43"/>
      <c r="B108" s="430"/>
      <c r="C108" s="431"/>
      <c r="D108" s="431"/>
      <c r="E108" s="431"/>
      <c r="F108" s="431"/>
      <c r="G108" s="431"/>
      <c r="H108" s="431"/>
      <c r="I108" s="431"/>
      <c r="J108" s="339"/>
      <c r="K108" s="5"/>
      <c r="L108" s="5"/>
      <c r="M108" s="43"/>
      <c r="N108" s="43"/>
      <c r="O108" s="43"/>
      <c r="P108" s="43"/>
      <c r="Q108" s="43"/>
      <c r="R108" s="43"/>
      <c r="S108" s="43"/>
      <c r="T108" s="43"/>
      <c r="U108" s="43"/>
      <c r="V108" s="43"/>
      <c r="W108" s="43"/>
      <c r="X108" s="43"/>
      <c r="Y108" s="43"/>
      <c r="Z108" s="43"/>
      <c r="AA108" s="43"/>
      <c r="AB108" s="43"/>
    </row>
    <row r="109" spans="1:28" ht="24.75" thickBot="1" x14ac:dyDescent="0.25">
      <c r="A109" s="432"/>
      <c r="B109" s="613" t="s">
        <v>524</v>
      </c>
      <c r="C109" s="614"/>
      <c r="D109" s="614"/>
      <c r="E109" s="614"/>
      <c r="F109" s="614"/>
      <c r="G109" s="614"/>
      <c r="H109" s="170" t="str">
        <f ca="1">'Instructions (Please Read)'!$P$2-3&amp;"-"&amp;'Instructions (Please Read)'!$P$2-2&amp;" Actual"</f>
        <v>2015-2016 Actual</v>
      </c>
      <c r="I109" s="203" t="str">
        <f ca="1">'Instructions (Please Read)'!$P$2-2&amp;"-"&amp;'Instructions (Please Read)'!$P$2-1&amp;" Estimated"</f>
        <v>2016-2017 Estimated</v>
      </c>
      <c r="J109" s="254" t="str">
        <f ca="1">'Instructions (Please Read)'!$P$2-1&amp;"-"&amp;'Instructions (Please Read)'!$P$2&amp;" Proposed"</f>
        <v>2017-2018 Proposed</v>
      </c>
      <c r="K109" s="260" t="str">
        <f>IF('Instructions (Please Read)'!$B$1="Proposed Budget","Pending Approval","Final Approval")</f>
        <v>Final Approval</v>
      </c>
      <c r="L109" s="259" t="s">
        <v>617</v>
      </c>
      <c r="M109" s="7"/>
      <c r="N109" s="43"/>
      <c r="O109" s="432"/>
      <c r="P109" s="43"/>
      <c r="Q109" s="43"/>
      <c r="R109" s="43"/>
      <c r="S109" s="43"/>
      <c r="T109" s="43"/>
      <c r="U109" s="43"/>
      <c r="V109" s="43"/>
      <c r="W109" s="43"/>
      <c r="X109" s="43"/>
      <c r="Y109" s="43"/>
      <c r="Z109" s="43"/>
      <c r="AA109" s="43"/>
      <c r="AB109" s="43"/>
    </row>
    <row r="110" spans="1:28" x14ac:dyDescent="0.2">
      <c r="A110" s="432"/>
      <c r="B110" s="43"/>
      <c r="C110" s="43"/>
      <c r="D110" s="43"/>
      <c r="E110" s="43"/>
      <c r="F110" s="43"/>
      <c r="G110" s="43"/>
      <c r="H110" s="5"/>
      <c r="I110" s="5"/>
      <c r="J110" s="5"/>
      <c r="K110" s="5"/>
      <c r="L110" s="5"/>
      <c r="M110" s="7"/>
      <c r="N110" s="43"/>
      <c r="O110" s="432"/>
      <c r="P110" s="43"/>
      <c r="Q110" s="43"/>
      <c r="R110" s="43"/>
      <c r="S110" s="43"/>
      <c r="T110" s="43"/>
      <c r="U110" s="43"/>
      <c r="V110" s="43"/>
      <c r="W110" s="43"/>
      <c r="X110" s="43"/>
      <c r="Y110" s="43"/>
      <c r="Z110" s="43"/>
      <c r="AA110" s="43"/>
      <c r="AB110" s="43"/>
    </row>
    <row r="111" spans="1:28" x14ac:dyDescent="0.2">
      <c r="A111" s="432"/>
      <c r="B111" s="195" t="s">
        <v>259</v>
      </c>
      <c r="C111" s="193" t="s">
        <v>12</v>
      </c>
      <c r="D111" s="193"/>
      <c r="E111" s="193"/>
      <c r="F111" s="165"/>
      <c r="G111" s="165"/>
      <c r="H111" s="18">
        <f>+Revenue!H26</f>
        <v>0</v>
      </c>
      <c r="I111" s="201">
        <f>+Revenue!I26</f>
        <v>0</v>
      </c>
      <c r="J111" s="199">
        <f>+Revenue!J26</f>
        <v>0</v>
      </c>
      <c r="K111" s="18">
        <f>+Revenue!K26</f>
        <v>0</v>
      </c>
      <c r="L111" s="18">
        <f>+Revenue!L26</f>
        <v>0</v>
      </c>
      <c r="M111" s="7"/>
      <c r="N111" s="43"/>
      <c r="O111" s="432"/>
      <c r="P111" s="43"/>
      <c r="Q111" s="43"/>
      <c r="R111" s="43"/>
      <c r="S111" s="43"/>
      <c r="T111" s="43"/>
      <c r="U111" s="43"/>
      <c r="V111" s="43"/>
      <c r="W111" s="43"/>
      <c r="X111" s="43"/>
      <c r="Y111" s="43"/>
      <c r="Z111" s="43"/>
      <c r="AA111" s="43"/>
      <c r="AB111" s="43"/>
    </row>
    <row r="112" spans="1:28" x14ac:dyDescent="0.2">
      <c r="A112" s="432"/>
      <c r="B112" s="195" t="s">
        <v>678</v>
      </c>
      <c r="C112" s="148" t="s">
        <v>574</v>
      </c>
      <c r="D112" s="149"/>
      <c r="E112" s="149"/>
      <c r="F112" s="149"/>
      <c r="G112" s="149"/>
      <c r="H112" s="19">
        <f>+Revenue!H10</f>
        <v>424000</v>
      </c>
      <c r="I112" s="202">
        <f>+Revenue!I10</f>
        <v>424000</v>
      </c>
      <c r="J112" s="200">
        <f>+Revenue!J10</f>
        <v>480000</v>
      </c>
      <c r="K112" s="19">
        <f>+Revenue!K10</f>
        <v>480000</v>
      </c>
      <c r="L112" s="19">
        <f>+Revenue!L10</f>
        <v>480000</v>
      </c>
      <c r="M112" s="7"/>
      <c r="N112" s="43"/>
      <c r="O112" s="432"/>
      <c r="P112" s="43"/>
      <c r="Q112" s="43"/>
      <c r="R112" s="43"/>
      <c r="S112" s="43"/>
      <c r="T112" s="43"/>
      <c r="U112" s="43"/>
      <c r="V112" s="43"/>
      <c r="W112" s="43"/>
      <c r="X112" s="43"/>
      <c r="Y112" s="43"/>
      <c r="Z112" s="43"/>
      <c r="AA112" s="43"/>
      <c r="AB112" s="43"/>
    </row>
    <row r="113" spans="1:28" x14ac:dyDescent="0.2">
      <c r="A113" s="432"/>
      <c r="B113" s="195" t="s">
        <v>679</v>
      </c>
      <c r="C113" s="193" t="s">
        <v>7</v>
      </c>
      <c r="D113" s="194"/>
      <c r="E113" s="194"/>
      <c r="F113" s="165"/>
      <c r="G113" s="165"/>
      <c r="H113" s="18">
        <f>+Revenue!H21</f>
        <v>0</v>
      </c>
      <c r="I113" s="201">
        <f>+Revenue!I21</f>
        <v>0</v>
      </c>
      <c r="J113" s="199">
        <f>+Revenue!J21</f>
        <v>0</v>
      </c>
      <c r="K113" s="18">
        <f>+Revenue!K21</f>
        <v>0</v>
      </c>
      <c r="L113" s="18">
        <f>+Revenue!L21</f>
        <v>0</v>
      </c>
      <c r="M113" s="7"/>
      <c r="N113" s="43"/>
      <c r="O113" s="432"/>
      <c r="P113" s="43"/>
      <c r="Q113" s="43"/>
      <c r="R113" s="43"/>
      <c r="S113" s="43"/>
      <c r="T113" s="43"/>
      <c r="U113" s="43"/>
      <c r="V113" s="43"/>
      <c r="W113" s="43"/>
      <c r="X113" s="43"/>
      <c r="Y113" s="43"/>
      <c r="Z113" s="43"/>
      <c r="AA113" s="43"/>
      <c r="AB113" s="43"/>
    </row>
    <row r="114" spans="1:28" x14ac:dyDescent="0.2">
      <c r="A114" s="432"/>
      <c r="B114" s="195" t="s">
        <v>680</v>
      </c>
      <c r="C114" s="193" t="s">
        <v>16</v>
      </c>
      <c r="D114" s="193"/>
      <c r="E114" s="165"/>
      <c r="F114" s="165"/>
      <c r="G114" s="165"/>
      <c r="H114" s="18">
        <f>+Revenue!H31</f>
        <v>0</v>
      </c>
      <c r="I114" s="201">
        <f>+Revenue!I31</f>
        <v>0</v>
      </c>
      <c r="J114" s="199">
        <f>+Revenue!J31</f>
        <v>0</v>
      </c>
      <c r="K114" s="18">
        <f>+Revenue!K31</f>
        <v>0</v>
      </c>
      <c r="L114" s="18">
        <f>+Revenue!L31</f>
        <v>0</v>
      </c>
      <c r="M114" s="7"/>
      <c r="N114" s="43"/>
      <c r="O114" s="432"/>
      <c r="P114" s="43"/>
      <c r="Q114" s="43"/>
      <c r="R114" s="43"/>
      <c r="S114" s="43"/>
      <c r="T114" s="43"/>
      <c r="U114" s="43"/>
      <c r="V114" s="43"/>
      <c r="W114" s="43"/>
      <c r="X114" s="43"/>
      <c r="Y114" s="43"/>
      <c r="Z114" s="43"/>
      <c r="AA114" s="43"/>
      <c r="AB114" s="43"/>
    </row>
    <row r="115" spans="1:28" x14ac:dyDescent="0.2">
      <c r="A115" s="432"/>
      <c r="B115" s="195" t="s">
        <v>681</v>
      </c>
      <c r="C115" s="148" t="s">
        <v>600</v>
      </c>
      <c r="D115" s="148"/>
      <c r="E115" s="148"/>
      <c r="F115" s="148"/>
      <c r="G115" s="149"/>
      <c r="H115" s="19">
        <f>+Revenue!H11</f>
        <v>0</v>
      </c>
      <c r="I115" s="202">
        <f>+Revenue!I11</f>
        <v>0</v>
      </c>
      <c r="J115" s="200">
        <f>+Revenue!J11</f>
        <v>0</v>
      </c>
      <c r="K115" s="19">
        <f>+Revenue!K11</f>
        <v>0</v>
      </c>
      <c r="L115" s="19">
        <f>+Revenue!L11</f>
        <v>0</v>
      </c>
      <c r="M115" s="7"/>
      <c r="N115" s="43"/>
      <c r="O115" s="432"/>
      <c r="P115" s="43"/>
      <c r="Q115" s="43"/>
      <c r="R115" s="43"/>
      <c r="S115" s="43"/>
      <c r="T115" s="43"/>
      <c r="U115" s="43"/>
      <c r="V115" s="43"/>
      <c r="W115" s="43"/>
      <c r="X115" s="43"/>
      <c r="Y115" s="43"/>
      <c r="Z115" s="43"/>
      <c r="AA115" s="43"/>
      <c r="AB115" s="43"/>
    </row>
    <row r="116" spans="1:28" x14ac:dyDescent="0.2">
      <c r="A116" s="432"/>
      <c r="B116" s="195" t="s">
        <v>682</v>
      </c>
      <c r="C116" s="193" t="s">
        <v>330</v>
      </c>
      <c r="D116" s="193"/>
      <c r="E116" s="165"/>
      <c r="F116" s="165"/>
      <c r="G116" s="165"/>
      <c r="H116" s="18">
        <f>+Revenue!H36</f>
        <v>0</v>
      </c>
      <c r="I116" s="201">
        <f>+Revenue!I36</f>
        <v>0</v>
      </c>
      <c r="J116" s="199">
        <f>+Revenue!J36</f>
        <v>0</v>
      </c>
      <c r="K116" s="18">
        <f>+Revenue!K36</f>
        <v>0</v>
      </c>
      <c r="L116" s="18">
        <f>+Revenue!L36</f>
        <v>0</v>
      </c>
      <c r="M116" s="7"/>
      <c r="N116" s="43"/>
      <c r="O116" s="432"/>
      <c r="P116" s="43"/>
      <c r="Q116" s="43"/>
      <c r="R116" s="43"/>
      <c r="S116" s="43"/>
      <c r="T116" s="43"/>
      <c r="U116" s="43"/>
      <c r="V116" s="43"/>
      <c r="W116" s="43"/>
      <c r="X116" s="43"/>
      <c r="Y116" s="43"/>
      <c r="Z116" s="43"/>
      <c r="AA116" s="43"/>
      <c r="AB116" s="43"/>
    </row>
    <row r="117" spans="1:28" x14ac:dyDescent="0.2">
      <c r="A117" s="432"/>
      <c r="B117" s="195" t="s">
        <v>683</v>
      </c>
      <c r="C117" s="150" t="s">
        <v>125</v>
      </c>
      <c r="D117" s="183"/>
      <c r="E117" s="183"/>
      <c r="F117" s="183"/>
      <c r="G117" s="183"/>
      <c r="H117" s="19">
        <f>+Revenue!H45</f>
        <v>0</v>
      </c>
      <c r="I117" s="202">
        <f>+Revenue!I45</f>
        <v>0</v>
      </c>
      <c r="J117" s="200">
        <f>+Revenue!J45</f>
        <v>0</v>
      </c>
      <c r="K117" s="19">
        <f>+Revenue!K45</f>
        <v>0</v>
      </c>
      <c r="L117" s="19">
        <f>+Revenue!L45</f>
        <v>0</v>
      </c>
      <c r="M117" s="7"/>
      <c r="N117" s="43"/>
      <c r="O117" s="432"/>
      <c r="P117" s="43"/>
      <c r="Q117" s="43"/>
      <c r="R117" s="43"/>
      <c r="S117" s="43"/>
      <c r="T117" s="43"/>
      <c r="U117" s="43"/>
      <c r="V117" s="43"/>
      <c r="W117" s="43"/>
      <c r="X117" s="43"/>
      <c r="Y117" s="43"/>
      <c r="Z117" s="43"/>
      <c r="AA117" s="43"/>
      <c r="AB117" s="43"/>
    </row>
    <row r="118" spans="1:28" x14ac:dyDescent="0.2">
      <c r="A118" s="432"/>
      <c r="B118" s="43"/>
      <c r="C118" s="43"/>
      <c r="D118" s="43"/>
      <c r="E118" s="43"/>
      <c r="F118" s="43"/>
      <c r="G118" s="43"/>
      <c r="H118" s="5"/>
      <c r="I118" s="5"/>
      <c r="J118" s="5"/>
      <c r="K118" s="5"/>
      <c r="L118" s="5"/>
      <c r="M118" s="7"/>
      <c r="N118" s="43"/>
      <c r="O118" s="432"/>
      <c r="P118" s="43"/>
      <c r="Q118" s="43"/>
      <c r="R118" s="43"/>
      <c r="S118" s="43"/>
      <c r="T118" s="43"/>
      <c r="U118" s="43"/>
      <c r="V118" s="43"/>
      <c r="W118" s="43"/>
      <c r="X118" s="43"/>
      <c r="Y118" s="43"/>
      <c r="Z118" s="43"/>
      <c r="AA118" s="43"/>
      <c r="AB118" s="43"/>
    </row>
    <row r="119" spans="1:28" x14ac:dyDescent="0.2">
      <c r="A119" s="432"/>
      <c r="B119" s="433" t="s">
        <v>684</v>
      </c>
      <c r="C119" s="434" t="s">
        <v>520</v>
      </c>
      <c r="D119" s="435"/>
      <c r="E119" s="435"/>
      <c r="F119" s="435"/>
      <c r="G119" s="435"/>
      <c r="H119" s="19">
        <f>SUM(H111:H117)</f>
        <v>424000</v>
      </c>
      <c r="I119" s="202">
        <f>SUM(I111:I117)</f>
        <v>424000</v>
      </c>
      <c r="J119" s="200">
        <f>SUM(J111:J117)</f>
        <v>480000</v>
      </c>
      <c r="K119" s="19">
        <f>SUM(K111:K117)</f>
        <v>480000</v>
      </c>
      <c r="L119" s="19">
        <f>SUM(L111:L117)</f>
        <v>480000</v>
      </c>
      <c r="M119" s="7"/>
      <c r="N119" s="43"/>
      <c r="O119" s="432"/>
      <c r="P119" s="43"/>
      <c r="Q119" s="43"/>
      <c r="R119" s="43"/>
      <c r="S119" s="43"/>
      <c r="T119" s="43"/>
      <c r="U119" s="43"/>
      <c r="V119" s="43"/>
      <c r="W119" s="43"/>
      <c r="X119" s="43"/>
      <c r="Y119" s="43"/>
      <c r="Z119" s="43"/>
      <c r="AA119" s="43"/>
      <c r="AB119" s="43"/>
    </row>
    <row r="120" spans="1:28" ht="13.5" thickBot="1" x14ac:dyDescent="0.25">
      <c r="A120" s="432"/>
      <c r="B120" s="436" t="str">
        <f ca="1">"FY "&amp;TEXT(DATE('Instructions (Please Read)'!$P$2-1,7,1),"m/d/y")&amp;"-"&amp;TEXT(DATE('Instructions (Please Read)'!$P$2,6,30),"m/d/y")</f>
        <v>FY 7/1/17-6/30/18</v>
      </c>
      <c r="C120" s="43"/>
      <c r="D120" s="43"/>
      <c r="E120" s="43"/>
      <c r="F120" s="43"/>
      <c r="G120" s="43"/>
      <c r="H120" s="5"/>
      <c r="I120" s="5"/>
      <c r="J120" s="5"/>
      <c r="K120" s="494" t="str">
        <f>IF(B3="","",B3)</f>
        <v>Platte County Senior Citizens Services District Board</v>
      </c>
      <c r="L120" s="437"/>
      <c r="M120" s="24"/>
      <c r="N120" s="43"/>
      <c r="O120" s="432"/>
      <c r="P120" s="43"/>
      <c r="Q120" s="43"/>
      <c r="R120" s="43"/>
      <c r="S120" s="43"/>
      <c r="T120" s="43"/>
      <c r="U120" s="43"/>
      <c r="V120" s="43"/>
      <c r="W120" s="43"/>
      <c r="X120" s="43"/>
      <c r="Y120" s="43"/>
      <c r="Z120" s="43"/>
      <c r="AA120" s="43"/>
      <c r="AB120" s="43"/>
    </row>
    <row r="121" spans="1:28" ht="24.75" thickBot="1" x14ac:dyDescent="0.25">
      <c r="A121" s="432"/>
      <c r="B121" s="613" t="s">
        <v>527</v>
      </c>
      <c r="C121" s="614"/>
      <c r="D121" s="614"/>
      <c r="E121" s="614"/>
      <c r="F121" s="614"/>
      <c r="G121" s="615"/>
      <c r="H121" s="170" t="str">
        <f ca="1">'Instructions (Please Read)'!$P$2-3&amp;"-"&amp;'Instructions (Please Read)'!$P$2-2&amp;" Actual"</f>
        <v>2015-2016 Actual</v>
      </c>
      <c r="I121" s="203" t="str">
        <f ca="1">'Instructions (Please Read)'!$P$2-2&amp;"-"&amp;'Instructions (Please Read)'!$P$2-1&amp;" Estimated"</f>
        <v>2016-2017 Estimated</v>
      </c>
      <c r="J121" s="254" t="str">
        <f ca="1">'Instructions (Please Read)'!$P$2-1&amp;"-"&amp;'Instructions (Please Read)'!$P$2&amp;" Proposed"</f>
        <v>2017-2018 Proposed</v>
      </c>
      <c r="K121" s="260" t="str">
        <f>IF('Instructions (Please Read)'!$B$1="Proposed Budget","Pending Approval","Final Approval")</f>
        <v>Final Approval</v>
      </c>
      <c r="L121" s="259" t="s">
        <v>617</v>
      </c>
      <c r="M121" s="43"/>
      <c r="N121" s="43"/>
      <c r="O121" s="432"/>
      <c r="P121" s="43"/>
      <c r="Q121" s="43"/>
      <c r="R121" s="43"/>
      <c r="S121" s="43"/>
      <c r="T121" s="43"/>
      <c r="U121" s="43"/>
      <c r="V121" s="43"/>
      <c r="W121" s="43"/>
      <c r="X121" s="43"/>
      <c r="Y121" s="43"/>
      <c r="Z121" s="43"/>
      <c r="AA121" s="43"/>
      <c r="AB121" s="43"/>
    </row>
    <row r="122" spans="1:28" ht="12.75" customHeight="1" x14ac:dyDescent="0.2">
      <c r="A122" s="432"/>
      <c r="B122" s="43"/>
      <c r="C122" s="59"/>
      <c r="D122" s="43"/>
      <c r="E122" s="43"/>
      <c r="F122" s="43"/>
      <c r="G122" s="43"/>
      <c r="H122" s="5"/>
      <c r="I122" s="5"/>
      <c r="J122" s="5"/>
      <c r="K122" s="5"/>
      <c r="L122" s="5"/>
      <c r="M122" s="43"/>
      <c r="N122" s="43"/>
      <c r="O122" s="432"/>
      <c r="P122" s="43"/>
      <c r="Q122" s="43"/>
      <c r="R122" s="43"/>
      <c r="S122" s="43"/>
      <c r="T122" s="43"/>
      <c r="U122" s="43"/>
      <c r="V122" s="43"/>
      <c r="W122" s="43"/>
      <c r="X122" s="43"/>
      <c r="Y122" s="43"/>
      <c r="Z122" s="43"/>
      <c r="AA122" s="43"/>
      <c r="AB122" s="43"/>
    </row>
    <row r="123" spans="1:28" ht="12.75" customHeight="1" x14ac:dyDescent="0.2">
      <c r="A123" s="425"/>
      <c r="B123" s="195" t="s">
        <v>685</v>
      </c>
      <c r="C123" s="59" t="s">
        <v>31</v>
      </c>
      <c r="D123" s="11"/>
      <c r="E123" s="11"/>
      <c r="F123" s="11"/>
      <c r="G123" s="11"/>
      <c r="H123" s="19">
        <f>+Expenditures!H17</f>
        <v>0</v>
      </c>
      <c r="I123" s="202">
        <f>+Expenditures!I17</f>
        <v>0</v>
      </c>
      <c r="J123" s="200">
        <f>+Expenditures!J17</f>
        <v>0</v>
      </c>
      <c r="K123" s="19">
        <f>+Expenditures!K17</f>
        <v>0</v>
      </c>
      <c r="L123" s="19">
        <f>+Expenditures!L17</f>
        <v>0</v>
      </c>
      <c r="M123" s="11"/>
      <c r="N123" s="43"/>
      <c r="O123" s="425"/>
      <c r="P123" s="43"/>
      <c r="Q123" s="43"/>
      <c r="R123" s="43"/>
      <c r="S123" s="43"/>
      <c r="T123" s="43"/>
      <c r="U123" s="43"/>
      <c r="V123" s="43"/>
      <c r="W123" s="43"/>
      <c r="X123" s="43"/>
      <c r="Y123" s="43"/>
      <c r="Z123" s="43"/>
      <c r="AA123" s="43"/>
      <c r="AB123" s="43"/>
    </row>
    <row r="124" spans="1:28" x14ac:dyDescent="0.2">
      <c r="A124" s="425"/>
      <c r="B124" s="195" t="s">
        <v>686</v>
      </c>
      <c r="C124" s="189" t="s">
        <v>519</v>
      </c>
      <c r="D124" s="165"/>
      <c r="E124" s="165"/>
      <c r="F124" s="165"/>
      <c r="G124" s="11"/>
      <c r="H124" s="19">
        <f>Expenditures!H135+Expenditures!H136</f>
        <v>0</v>
      </c>
      <c r="I124" s="202">
        <f>Expenditures!I135+Expenditures!I136</f>
        <v>0</v>
      </c>
      <c r="J124" s="200">
        <f>Expenditures!J135+Expenditures!J136</f>
        <v>0</v>
      </c>
      <c r="K124" s="19">
        <f>Expenditures!K135+Expenditures!K136</f>
        <v>0</v>
      </c>
      <c r="L124" s="19">
        <f>Expenditures!L135+Expenditures!L136</f>
        <v>0</v>
      </c>
      <c r="M124" s="43"/>
      <c r="N124" s="43"/>
      <c r="O124" s="425"/>
      <c r="P124" s="43"/>
      <c r="Q124" s="43"/>
      <c r="R124" s="43"/>
      <c r="S124" s="43"/>
      <c r="T124" s="43"/>
      <c r="U124" s="43"/>
      <c r="V124" s="43"/>
      <c r="W124" s="43"/>
      <c r="X124" s="43"/>
      <c r="Y124" s="43"/>
      <c r="Z124" s="43"/>
      <c r="AA124" s="43"/>
      <c r="AB124" s="43"/>
    </row>
    <row r="125" spans="1:28" x14ac:dyDescent="0.2">
      <c r="A125" s="425"/>
      <c r="B125" s="195" t="s">
        <v>687</v>
      </c>
      <c r="C125" s="59" t="s">
        <v>28</v>
      </c>
      <c r="D125" s="11"/>
      <c r="E125" s="11"/>
      <c r="F125" s="11"/>
      <c r="G125" s="11"/>
      <c r="H125" s="19">
        <f>+Expenditures!H55</f>
        <v>728170</v>
      </c>
      <c r="I125" s="202">
        <f>+Expenditures!I55</f>
        <v>563000</v>
      </c>
      <c r="J125" s="200">
        <f>+Expenditures!J55</f>
        <v>562500</v>
      </c>
      <c r="K125" s="19">
        <f>+Expenditures!K55</f>
        <v>562500</v>
      </c>
      <c r="L125" s="19">
        <f>+Expenditures!L55</f>
        <v>562500</v>
      </c>
      <c r="M125" s="43"/>
      <c r="N125" s="43"/>
      <c r="O125" s="425"/>
      <c r="P125" s="43"/>
      <c r="Q125" s="43"/>
      <c r="R125" s="43"/>
      <c r="S125" s="43"/>
      <c r="T125" s="43"/>
      <c r="U125" s="43"/>
      <c r="V125" s="43"/>
      <c r="W125" s="43"/>
      <c r="X125" s="43"/>
      <c r="Y125" s="43"/>
      <c r="Z125" s="43"/>
      <c r="AA125" s="43"/>
      <c r="AB125" s="43"/>
    </row>
    <row r="126" spans="1:28" ht="12.75" customHeight="1" x14ac:dyDescent="0.2">
      <c r="A126" s="425"/>
      <c r="B126" s="195" t="s">
        <v>688</v>
      </c>
      <c r="C126" s="59" t="s">
        <v>29</v>
      </c>
      <c r="D126" s="11"/>
      <c r="E126" s="11"/>
      <c r="F126" s="11"/>
      <c r="G126" s="11"/>
      <c r="H126" s="19">
        <f>+Expenditures!H100</f>
        <v>2000</v>
      </c>
      <c r="I126" s="202">
        <f>+Expenditures!I100</f>
        <v>1000</v>
      </c>
      <c r="J126" s="200">
        <f>+Expenditures!J100</f>
        <v>700</v>
      </c>
      <c r="K126" s="19">
        <f>+Expenditures!K100</f>
        <v>700</v>
      </c>
      <c r="L126" s="19">
        <f>+Expenditures!L100</f>
        <v>700</v>
      </c>
      <c r="M126" s="43"/>
      <c r="N126" s="43"/>
      <c r="O126" s="425"/>
      <c r="P126" s="43"/>
      <c r="Q126" s="43"/>
      <c r="R126" s="43"/>
      <c r="S126" s="43"/>
      <c r="T126" s="43"/>
      <c r="U126" s="43"/>
      <c r="V126" s="43"/>
      <c r="W126" s="43"/>
      <c r="X126" s="43"/>
      <c r="Y126" s="43"/>
      <c r="Z126" s="43"/>
      <c r="AA126" s="43"/>
      <c r="AB126" s="43"/>
    </row>
    <row r="127" spans="1:28" ht="12.75" customHeight="1" x14ac:dyDescent="0.2">
      <c r="A127" s="425"/>
      <c r="B127" s="195" t="s">
        <v>689</v>
      </c>
      <c r="C127" s="59" t="s">
        <v>30</v>
      </c>
      <c r="D127" s="11"/>
      <c r="E127" s="11"/>
      <c r="F127" s="11"/>
      <c r="G127" s="11"/>
      <c r="H127" s="19">
        <f>+Expenditures!H127</f>
        <v>1000</v>
      </c>
      <c r="I127" s="202">
        <f>+Expenditures!I127</f>
        <v>1000</v>
      </c>
      <c r="J127" s="200">
        <f>+Expenditures!J127</f>
        <v>1000</v>
      </c>
      <c r="K127" s="19">
        <f>+Expenditures!K127</f>
        <v>1000</v>
      </c>
      <c r="L127" s="19">
        <f>+Expenditures!L127</f>
        <v>1000</v>
      </c>
      <c r="M127" s="43"/>
      <c r="N127" s="43"/>
      <c r="O127" s="425"/>
      <c r="P127" s="43"/>
      <c r="Q127" s="43"/>
      <c r="R127" s="43"/>
      <c r="S127" s="43"/>
      <c r="T127" s="43"/>
      <c r="U127" s="43"/>
      <c r="V127" s="43"/>
      <c r="W127" s="43"/>
      <c r="X127" s="43"/>
      <c r="Y127" s="43"/>
      <c r="Z127" s="43"/>
      <c r="AA127" s="43"/>
      <c r="AB127" s="43"/>
    </row>
    <row r="128" spans="1:28" x14ac:dyDescent="0.2">
      <c r="A128" s="432"/>
      <c r="B128" s="66"/>
      <c r="C128" s="43"/>
      <c r="D128" s="43"/>
      <c r="E128" s="43"/>
      <c r="F128" s="43"/>
      <c r="G128" s="43"/>
      <c r="H128" s="5"/>
      <c r="I128" s="438"/>
      <c r="J128" s="5"/>
      <c r="K128" s="5"/>
      <c r="L128" s="5"/>
      <c r="M128" s="43"/>
      <c r="N128" s="43"/>
      <c r="O128" s="432"/>
      <c r="P128" s="43"/>
      <c r="Q128" s="43"/>
      <c r="R128" s="43"/>
      <c r="S128" s="43"/>
      <c r="T128" s="43"/>
      <c r="U128" s="43"/>
      <c r="V128" s="43"/>
      <c r="W128" s="43"/>
      <c r="X128" s="43"/>
      <c r="Y128" s="43"/>
      <c r="Z128" s="43"/>
      <c r="AA128" s="43"/>
      <c r="AB128" s="43"/>
    </row>
    <row r="129" spans="1:28" ht="12.75" customHeight="1" x14ac:dyDescent="0.2">
      <c r="A129" s="425"/>
      <c r="B129" s="197" t="s">
        <v>690</v>
      </c>
      <c r="C129" s="153" t="s">
        <v>87</v>
      </c>
      <c r="D129" s="243"/>
      <c r="E129" s="243"/>
      <c r="F129" s="243"/>
      <c r="G129" s="243"/>
      <c r="H129" s="19">
        <f>SUM(H123:H127)</f>
        <v>731170</v>
      </c>
      <c r="I129" s="202">
        <f>SUM(I123:I127)</f>
        <v>565000</v>
      </c>
      <c r="J129" s="200">
        <f>SUM(J123:J127)</f>
        <v>564200</v>
      </c>
      <c r="K129" s="19">
        <f>SUM(K123:K127)</f>
        <v>564200</v>
      </c>
      <c r="L129" s="19">
        <f>SUM(L123:L127)</f>
        <v>564200</v>
      </c>
      <c r="M129" s="43"/>
      <c r="N129" s="43"/>
      <c r="O129" s="425"/>
      <c r="P129" s="43"/>
      <c r="Q129" s="43"/>
      <c r="R129" s="43"/>
      <c r="S129" s="43"/>
      <c r="T129" s="43"/>
      <c r="U129" s="43"/>
      <c r="V129" s="43"/>
      <c r="W129" s="43"/>
      <c r="X129" s="43"/>
      <c r="Y129" s="43"/>
      <c r="Z129" s="43"/>
      <c r="AA129" s="43"/>
      <c r="AB129" s="43"/>
    </row>
    <row r="130" spans="1:28" ht="12.75" customHeight="1" thickBot="1" x14ac:dyDescent="0.25">
      <c r="A130" s="432"/>
      <c r="B130" s="43"/>
      <c r="C130" s="43"/>
      <c r="D130" s="43"/>
      <c r="E130" s="43"/>
      <c r="F130" s="43"/>
      <c r="G130" s="43"/>
      <c r="H130" s="5"/>
      <c r="I130" s="5"/>
      <c r="J130" s="5"/>
      <c r="K130" s="5"/>
      <c r="L130" s="5"/>
      <c r="M130" s="43"/>
      <c r="N130" s="43"/>
      <c r="O130" s="432"/>
      <c r="P130" s="43"/>
      <c r="Q130" s="43"/>
      <c r="R130" s="43"/>
      <c r="S130" s="43"/>
      <c r="T130" s="43"/>
      <c r="U130" s="43"/>
      <c r="V130" s="43"/>
      <c r="W130" s="43"/>
      <c r="X130" s="43"/>
      <c r="Y130" s="43"/>
      <c r="Z130" s="43"/>
      <c r="AA130" s="43"/>
      <c r="AB130" s="43"/>
    </row>
    <row r="131" spans="1:28" ht="24.75" thickBot="1" x14ac:dyDescent="0.25">
      <c r="A131" s="432"/>
      <c r="B131" s="613" t="s">
        <v>525</v>
      </c>
      <c r="C131" s="614"/>
      <c r="D131" s="614"/>
      <c r="E131" s="614"/>
      <c r="F131" s="614"/>
      <c r="G131" s="615"/>
      <c r="H131" s="170" t="str">
        <f ca="1">'Instructions (Please Read)'!$P$2-3&amp;"-"&amp;'Instructions (Please Read)'!$P$2-2&amp;" Actual"</f>
        <v>2015-2016 Actual</v>
      </c>
      <c r="I131" s="203" t="str">
        <f ca="1">'Instructions (Please Read)'!$P$2-2&amp;"-"&amp;'Instructions (Please Read)'!$P$2-1&amp;" Estimated"</f>
        <v>2016-2017 Estimated</v>
      </c>
      <c r="J131" s="254" t="str">
        <f ca="1">'Instructions (Please Read)'!$P$2-1&amp;"-"&amp;'Instructions (Please Read)'!$P$2&amp;" Proposed"</f>
        <v>2017-2018 Proposed</v>
      </c>
      <c r="K131" s="260" t="str">
        <f>IF('Instructions (Please Read)'!$B$1="Proposed Budget","Pending Approval","Final Approval")</f>
        <v>Final Approval</v>
      </c>
      <c r="L131" s="259" t="s">
        <v>617</v>
      </c>
      <c r="M131" s="43"/>
      <c r="N131" s="43"/>
      <c r="O131" s="432"/>
      <c r="P131" s="43"/>
      <c r="Q131" s="43"/>
      <c r="R131" s="43"/>
      <c r="S131" s="43"/>
      <c r="T131" s="43"/>
      <c r="U131" s="43"/>
      <c r="V131" s="43"/>
      <c r="W131" s="43"/>
      <c r="X131" s="43"/>
      <c r="Y131" s="43"/>
      <c r="Z131" s="43"/>
      <c r="AA131" s="43"/>
      <c r="AB131" s="43"/>
    </row>
    <row r="132" spans="1:28" x14ac:dyDescent="0.2">
      <c r="A132" s="432"/>
      <c r="B132" s="43"/>
      <c r="C132" s="43"/>
      <c r="D132" s="43"/>
      <c r="E132" s="43"/>
      <c r="F132" s="43"/>
      <c r="G132" s="43"/>
      <c r="H132" s="5"/>
      <c r="I132" s="5"/>
      <c r="J132" s="5"/>
      <c r="K132" s="5"/>
      <c r="L132" s="5"/>
      <c r="M132" s="43"/>
      <c r="N132" s="43"/>
      <c r="O132" s="432"/>
      <c r="P132" s="43"/>
      <c r="Q132" s="43"/>
      <c r="R132" s="43"/>
      <c r="S132" s="43"/>
      <c r="T132" s="43"/>
      <c r="U132" s="43"/>
      <c r="V132" s="43"/>
      <c r="W132" s="43"/>
      <c r="X132" s="43"/>
      <c r="Y132" s="43"/>
      <c r="Z132" s="43"/>
      <c r="AA132" s="43"/>
      <c r="AB132" s="43"/>
    </row>
    <row r="133" spans="1:28" x14ac:dyDescent="0.2">
      <c r="A133" s="425"/>
      <c r="B133" s="195" t="s">
        <v>691</v>
      </c>
      <c r="C133" s="59" t="s">
        <v>518</v>
      </c>
      <c r="D133" s="165"/>
      <c r="E133" s="165"/>
      <c r="F133" s="165"/>
      <c r="G133" s="165"/>
      <c r="H133" s="19">
        <f>Expenditures!H134</f>
        <v>0</v>
      </c>
      <c r="I133" s="202">
        <f>Expenditures!I134</f>
        <v>0</v>
      </c>
      <c r="J133" s="200">
        <f>Expenditures!J134</f>
        <v>0</v>
      </c>
      <c r="K133" s="19">
        <f>Expenditures!K134</f>
        <v>0</v>
      </c>
      <c r="L133" s="19">
        <f>Expenditures!L134</f>
        <v>0</v>
      </c>
      <c r="M133" s="43"/>
      <c r="N133" s="43"/>
      <c r="O133" s="425"/>
      <c r="P133" s="43"/>
      <c r="Q133" s="43"/>
      <c r="R133" s="43"/>
      <c r="S133" s="43"/>
      <c r="T133" s="43"/>
      <c r="U133" s="43"/>
      <c r="V133" s="43"/>
      <c r="W133" s="43"/>
      <c r="X133" s="43"/>
      <c r="Y133" s="43"/>
      <c r="Z133" s="43"/>
      <c r="AA133" s="43"/>
      <c r="AB133" s="43"/>
    </row>
    <row r="134" spans="1:28" ht="12" customHeight="1" thickBot="1" x14ac:dyDescent="0.25">
      <c r="A134" s="432"/>
      <c r="B134" s="147"/>
      <c r="C134" s="189"/>
      <c r="D134" s="11"/>
      <c r="E134" s="11"/>
      <c r="F134" s="11"/>
      <c r="G134" s="11"/>
      <c r="H134" s="36"/>
      <c r="I134" s="36"/>
      <c r="J134" s="36"/>
      <c r="K134" s="43"/>
      <c r="L134" s="43"/>
      <c r="M134" s="43"/>
      <c r="N134" s="43"/>
      <c r="O134" s="432"/>
      <c r="P134" s="43"/>
      <c r="Q134" s="43"/>
      <c r="R134" s="43"/>
      <c r="S134" s="43"/>
      <c r="T134" s="43"/>
      <c r="U134" s="43"/>
      <c r="V134" s="43"/>
      <c r="W134" s="43"/>
      <c r="X134" s="43"/>
      <c r="Y134" s="43"/>
      <c r="Z134" s="43"/>
      <c r="AA134" s="43"/>
      <c r="AB134" s="43"/>
    </row>
    <row r="135" spans="1:28" ht="24.75" thickBot="1" x14ac:dyDescent="0.25">
      <c r="A135" s="432"/>
      <c r="B135" s="616" t="s">
        <v>529</v>
      </c>
      <c r="C135" s="617"/>
      <c r="D135" s="617"/>
      <c r="E135" s="617"/>
      <c r="F135" s="617"/>
      <c r="G135" s="618"/>
      <c r="H135" s="170" t="str">
        <f ca="1">'Instructions (Please Read)'!$P$2-3&amp;"-"&amp;'Instructions (Please Read)'!$P$2-2&amp;" Actual"</f>
        <v>2015-2016 Actual</v>
      </c>
      <c r="I135" s="203" t="str">
        <f ca="1">'Instructions (Please Read)'!$P$2-2&amp;"-"&amp;'Instructions (Please Read)'!$P$2-1&amp;" Estimated"</f>
        <v>2016-2017 Estimated</v>
      </c>
      <c r="J135" s="254" t="str">
        <f ca="1">'Instructions (Please Read)'!$P$2-1&amp;"-"&amp;'Instructions (Please Read)'!$P$2&amp;" Proposed"</f>
        <v>2017-2018 Proposed</v>
      </c>
      <c r="K135" s="260" t="str">
        <f>IF('Instructions (Please Read)'!$B$1="Proposed Budget","Pending Approval","Final Approval")</f>
        <v>Final Approval</v>
      </c>
      <c r="L135" s="259" t="s">
        <v>617</v>
      </c>
      <c r="M135" s="43"/>
      <c r="N135" s="43"/>
      <c r="O135" s="432"/>
      <c r="P135" s="43"/>
      <c r="Q135" s="43"/>
      <c r="R135" s="43"/>
      <c r="S135" s="43"/>
      <c r="T135" s="43"/>
      <c r="U135" s="43"/>
      <c r="V135" s="43"/>
      <c r="W135" s="43"/>
      <c r="X135" s="43"/>
      <c r="Y135" s="43"/>
      <c r="Z135" s="43"/>
      <c r="AA135" s="43"/>
      <c r="AB135" s="43"/>
    </row>
    <row r="136" spans="1:28" ht="12.75" customHeight="1" x14ac:dyDescent="0.2">
      <c r="A136" s="432"/>
      <c r="B136" s="43"/>
      <c r="C136" s="43"/>
      <c r="D136" s="43"/>
      <c r="E136" s="43"/>
      <c r="F136" s="43"/>
      <c r="G136" s="43"/>
      <c r="H136" s="5"/>
      <c r="I136" s="5"/>
      <c r="J136" s="5"/>
      <c r="K136" s="5"/>
      <c r="L136" s="5"/>
      <c r="M136" s="43"/>
      <c r="N136" s="43"/>
      <c r="O136" s="432"/>
      <c r="P136" s="43"/>
      <c r="Q136" s="43"/>
      <c r="R136" s="43"/>
      <c r="S136" s="43"/>
      <c r="T136" s="43"/>
      <c r="U136" s="43"/>
      <c r="V136" s="43"/>
      <c r="W136" s="43"/>
      <c r="X136" s="43"/>
      <c r="Y136" s="43"/>
      <c r="Z136" s="43"/>
      <c r="AA136" s="43"/>
      <c r="AB136" s="43"/>
    </row>
    <row r="137" spans="1:28" x14ac:dyDescent="0.2">
      <c r="A137" s="425"/>
      <c r="B137" s="195" t="s">
        <v>692</v>
      </c>
      <c r="C137" s="150" t="s">
        <v>601</v>
      </c>
      <c r="D137" s="183"/>
      <c r="E137" s="183"/>
      <c r="F137" s="183"/>
      <c r="G137" s="183"/>
      <c r="H137" s="19">
        <f>SUM('Cash &amp; Investments'!H9:H12)</f>
        <v>0</v>
      </c>
      <c r="I137" s="202">
        <f>SUM('Cash &amp; Investments'!I9:I12)</f>
        <v>0</v>
      </c>
      <c r="J137" s="200">
        <f>SUM('Cash &amp; Investments'!J9:J12)</f>
        <v>453866</v>
      </c>
      <c r="K137" s="19">
        <f>SUM('Cash &amp; Investments'!K9:K12)</f>
        <v>453866</v>
      </c>
      <c r="L137" s="19">
        <f>SUM('Cash &amp; Investments'!L9:L12)</f>
        <v>453866</v>
      </c>
      <c r="M137" s="43"/>
      <c r="N137" s="43"/>
      <c r="O137" s="425"/>
      <c r="P137" s="43"/>
      <c r="Q137" s="43"/>
      <c r="R137" s="43"/>
      <c r="S137" s="43"/>
      <c r="T137" s="43"/>
      <c r="U137" s="43"/>
      <c r="V137" s="43"/>
      <c r="W137" s="43"/>
      <c r="X137" s="43"/>
      <c r="Y137" s="43"/>
      <c r="Z137" s="43"/>
      <c r="AA137" s="43"/>
      <c r="AB137" s="43"/>
    </row>
    <row r="138" spans="1:28" x14ac:dyDescent="0.2">
      <c r="A138" s="432"/>
      <c r="B138" s="43"/>
      <c r="C138" s="43"/>
      <c r="D138" s="43"/>
      <c r="E138" s="43"/>
      <c r="F138" s="43"/>
      <c r="G138" s="43"/>
      <c r="H138" s="151"/>
      <c r="I138" s="151"/>
      <c r="J138" s="151"/>
      <c r="K138" s="151"/>
      <c r="L138" s="151"/>
      <c r="M138" s="43"/>
      <c r="N138" s="43"/>
      <c r="O138" s="432"/>
      <c r="P138" s="43"/>
      <c r="Q138" s="43"/>
      <c r="R138" s="43"/>
      <c r="S138" s="43"/>
      <c r="T138" s="43"/>
      <c r="U138" s="43"/>
      <c r="V138" s="43"/>
      <c r="W138" s="43"/>
      <c r="X138" s="43"/>
      <c r="Y138" s="43"/>
      <c r="Z138" s="43"/>
      <c r="AA138" s="43"/>
      <c r="AB138" s="43"/>
    </row>
    <row r="139" spans="1:28" x14ac:dyDescent="0.2">
      <c r="A139" s="432"/>
      <c r="B139" s="244" t="s">
        <v>602</v>
      </c>
      <c r="C139" s="43"/>
      <c r="D139" s="190"/>
      <c r="E139" s="190"/>
      <c r="F139" s="190"/>
      <c r="G139" s="190"/>
      <c r="H139" s="10"/>
      <c r="I139" s="10"/>
      <c r="J139" s="10"/>
      <c r="K139" s="10"/>
      <c r="L139" s="10"/>
      <c r="M139" s="43"/>
      <c r="N139" s="43"/>
      <c r="O139" s="432"/>
      <c r="P139" s="43"/>
      <c r="Q139" s="43"/>
      <c r="R139" s="43"/>
      <c r="S139" s="43"/>
      <c r="T139" s="43"/>
      <c r="U139" s="43"/>
      <c r="V139" s="43"/>
      <c r="W139" s="43"/>
      <c r="X139" s="43"/>
      <c r="Y139" s="43"/>
      <c r="Z139" s="43"/>
      <c r="AA139" s="43"/>
      <c r="AB139" s="43"/>
    </row>
    <row r="140" spans="1:28" ht="12.75" customHeight="1" x14ac:dyDescent="0.2">
      <c r="A140" s="425"/>
      <c r="B140" s="195" t="s">
        <v>693</v>
      </c>
      <c r="C140" s="146" t="s">
        <v>33</v>
      </c>
      <c r="D140" s="11"/>
      <c r="E140" s="11"/>
      <c r="F140" s="11"/>
      <c r="G140" s="11"/>
      <c r="H140" s="10"/>
      <c r="I140" s="10"/>
      <c r="J140" s="10"/>
      <c r="K140" s="10"/>
      <c r="L140" s="10"/>
      <c r="M140" s="43"/>
      <c r="N140" s="43"/>
      <c r="O140" s="425"/>
      <c r="P140" s="43"/>
      <c r="Q140" s="43"/>
      <c r="R140" s="43"/>
      <c r="S140" s="43"/>
      <c r="T140" s="43"/>
      <c r="U140" s="43"/>
      <c r="V140" s="43"/>
      <c r="W140" s="43"/>
      <c r="X140" s="43"/>
    </row>
    <row r="141" spans="1:28" ht="12.75" customHeight="1" x14ac:dyDescent="0.2">
      <c r="A141" s="432"/>
      <c r="B141" s="195" t="s">
        <v>694</v>
      </c>
      <c r="C141" s="11" t="s">
        <v>114</v>
      </c>
      <c r="D141" s="11"/>
      <c r="E141" s="11"/>
      <c r="F141" s="11"/>
      <c r="G141" s="11"/>
      <c r="H141" s="18">
        <f>'Cash &amp; Investments'!H26</f>
        <v>0</v>
      </c>
      <c r="I141" s="201">
        <f>'Cash &amp; Investments'!I26</f>
        <v>0</v>
      </c>
      <c r="J141" s="199">
        <f>'Cash &amp; Investments'!J26</f>
        <v>0</v>
      </c>
      <c r="K141" s="18">
        <f>'Cash &amp; Investments'!K26</f>
        <v>0</v>
      </c>
      <c r="L141" s="18">
        <f>'Cash &amp; Investments'!L26</f>
        <v>0</v>
      </c>
      <c r="M141" s="43"/>
      <c r="N141" s="43"/>
      <c r="O141" s="432"/>
      <c r="P141" s="43"/>
      <c r="Q141" s="43"/>
      <c r="R141" s="43"/>
      <c r="S141" s="43"/>
      <c r="T141" s="43"/>
      <c r="U141" s="43"/>
      <c r="V141" s="43"/>
      <c r="W141" s="43"/>
      <c r="X141" s="43"/>
    </row>
    <row r="142" spans="1:28" ht="12.75" customHeight="1" x14ac:dyDescent="0.2">
      <c r="A142" s="432"/>
      <c r="B142" s="195" t="s">
        <v>695</v>
      </c>
      <c r="C142" s="11" t="s">
        <v>115</v>
      </c>
      <c r="D142" s="11"/>
      <c r="E142" s="11"/>
      <c r="F142" s="11"/>
      <c r="G142" s="11"/>
      <c r="H142" s="18">
        <f>'Cash &amp; Investments'!H42</f>
        <v>0</v>
      </c>
      <c r="I142" s="201">
        <f>'Cash &amp; Investments'!I42</f>
        <v>0</v>
      </c>
      <c r="J142" s="199">
        <f>'Cash &amp; Investments'!J42</f>
        <v>0</v>
      </c>
      <c r="K142" s="18">
        <f>'Cash &amp; Investments'!K42</f>
        <v>0</v>
      </c>
      <c r="L142" s="18">
        <f>'Cash &amp; Investments'!L42</f>
        <v>0</v>
      </c>
      <c r="M142" s="43"/>
      <c r="N142" s="43"/>
      <c r="O142" s="432"/>
      <c r="P142" s="43"/>
      <c r="Q142" s="43"/>
      <c r="R142" s="43"/>
      <c r="S142" s="43"/>
      <c r="T142" s="43"/>
      <c r="U142" s="43"/>
      <c r="V142" s="43"/>
      <c r="W142" s="43"/>
      <c r="X142" s="43"/>
    </row>
    <row r="143" spans="1:28" ht="12.75" customHeight="1" thickBot="1" x14ac:dyDescent="0.25">
      <c r="A143" s="432"/>
      <c r="B143" s="195" t="s">
        <v>696</v>
      </c>
      <c r="C143" s="11" t="s">
        <v>116</v>
      </c>
      <c r="D143" s="11"/>
      <c r="E143" s="11"/>
      <c r="F143" s="11"/>
      <c r="G143" s="11"/>
      <c r="H143" s="168">
        <f>'Cash &amp; Investments'!H58</f>
        <v>0</v>
      </c>
      <c r="I143" s="211">
        <f>'Cash &amp; Investments'!I58</f>
        <v>0</v>
      </c>
      <c r="J143" s="205">
        <f>'Cash &amp; Investments'!J58</f>
        <v>0</v>
      </c>
      <c r="K143" s="168">
        <f>'Cash &amp; Investments'!K58</f>
        <v>0</v>
      </c>
      <c r="L143" s="168">
        <f>'Cash &amp; Investments'!L58</f>
        <v>0</v>
      </c>
      <c r="M143" s="7"/>
      <c r="N143" s="43"/>
      <c r="O143" s="432"/>
      <c r="P143" s="43"/>
      <c r="Q143" s="43"/>
      <c r="R143" s="43"/>
      <c r="S143" s="43"/>
      <c r="T143" s="43"/>
      <c r="U143" s="43"/>
      <c r="V143" s="43"/>
      <c r="W143" s="43"/>
      <c r="X143" s="43"/>
    </row>
    <row r="144" spans="1:28" ht="12.75" customHeight="1" x14ac:dyDescent="0.2">
      <c r="A144" s="432"/>
      <c r="B144" s="195"/>
      <c r="C144" s="11"/>
      <c r="D144" s="11"/>
      <c r="E144" s="146" t="s">
        <v>34</v>
      </c>
      <c r="F144" s="11"/>
      <c r="G144" s="11"/>
      <c r="H144" s="21">
        <f>SUM(H141:H143)</f>
        <v>0</v>
      </c>
      <c r="I144" s="212">
        <f>SUM(I141:I143)</f>
        <v>0</v>
      </c>
      <c r="J144" s="206">
        <f>SUM(J141:J143)</f>
        <v>0</v>
      </c>
      <c r="K144" s="21">
        <f>SUM(K141:K143)</f>
        <v>0</v>
      </c>
      <c r="L144" s="21">
        <f>SUM(L141:L143)</f>
        <v>0</v>
      </c>
      <c r="M144" s="7"/>
      <c r="N144" s="43"/>
      <c r="O144" s="432"/>
      <c r="P144" s="43"/>
      <c r="Q144" s="43"/>
      <c r="R144" s="43"/>
      <c r="S144" s="43"/>
      <c r="T144" s="43"/>
      <c r="U144" s="43"/>
      <c r="V144" s="43"/>
      <c r="W144" s="43"/>
      <c r="X144" s="43"/>
    </row>
    <row r="145" spans="1:24" ht="12.75" customHeight="1" x14ac:dyDescent="0.2">
      <c r="A145" s="425"/>
      <c r="B145" s="195" t="s">
        <v>697</v>
      </c>
      <c r="C145" s="146" t="s">
        <v>92</v>
      </c>
      <c r="D145" s="11"/>
      <c r="E145" s="146"/>
      <c r="F145" s="11"/>
      <c r="G145" s="11"/>
      <c r="H145" s="152"/>
      <c r="I145" s="152"/>
      <c r="J145" s="152"/>
      <c r="K145" s="152"/>
      <c r="L145" s="152"/>
      <c r="M145" s="7"/>
      <c r="N145" s="43"/>
      <c r="O145" s="425"/>
      <c r="P145" s="43"/>
      <c r="Q145" s="43"/>
      <c r="R145" s="43"/>
      <c r="S145" s="43"/>
      <c r="T145" s="43"/>
      <c r="U145" s="43"/>
      <c r="V145" s="43"/>
      <c r="W145" s="43"/>
      <c r="X145" s="43"/>
    </row>
    <row r="146" spans="1:24" ht="12.75" customHeight="1" x14ac:dyDescent="0.2">
      <c r="A146" s="425"/>
      <c r="B146" s="195" t="s">
        <v>698</v>
      </c>
      <c r="C146" s="11" t="s">
        <v>114</v>
      </c>
      <c r="D146" s="11"/>
      <c r="E146" s="146"/>
      <c r="F146" s="11"/>
      <c r="G146" s="11"/>
      <c r="H146" s="18">
        <f>'Cash &amp; Investments'!H28</f>
        <v>0</v>
      </c>
      <c r="I146" s="201">
        <f>'Cash &amp; Investments'!I28</f>
        <v>0</v>
      </c>
      <c r="J146" s="199">
        <f>'Cash &amp; Investments'!J28</f>
        <v>0</v>
      </c>
      <c r="K146" s="18">
        <f>'Cash &amp; Investments'!K28</f>
        <v>0</v>
      </c>
      <c r="L146" s="18">
        <f>'Cash &amp; Investments'!L28</f>
        <v>0</v>
      </c>
      <c r="M146" s="7"/>
      <c r="N146" s="43"/>
      <c r="O146" s="425"/>
      <c r="P146" s="43"/>
      <c r="Q146" s="43"/>
      <c r="R146" s="43"/>
      <c r="S146" s="43"/>
      <c r="T146" s="43"/>
      <c r="U146" s="43"/>
      <c r="V146" s="43"/>
      <c r="W146" s="43"/>
      <c r="X146" s="43"/>
    </row>
    <row r="147" spans="1:24" ht="12.75" customHeight="1" x14ac:dyDescent="0.2">
      <c r="A147" s="425"/>
      <c r="B147" s="195" t="s">
        <v>699</v>
      </c>
      <c r="C147" s="11" t="s">
        <v>115</v>
      </c>
      <c r="D147" s="11"/>
      <c r="E147" s="146"/>
      <c r="F147" s="11"/>
      <c r="G147" s="11"/>
      <c r="H147" s="18">
        <f>'Cash &amp; Investments'!H44</f>
        <v>0</v>
      </c>
      <c r="I147" s="201">
        <f>'Cash &amp; Investments'!I44</f>
        <v>0</v>
      </c>
      <c r="J147" s="199">
        <f>'Cash &amp; Investments'!J44</f>
        <v>0</v>
      </c>
      <c r="K147" s="18">
        <f>'Cash &amp; Investments'!K44</f>
        <v>0</v>
      </c>
      <c r="L147" s="18">
        <f>'Cash &amp; Investments'!L44</f>
        <v>0</v>
      </c>
      <c r="M147" s="7"/>
      <c r="N147" s="43"/>
      <c r="O147" s="425"/>
      <c r="P147" s="43"/>
      <c r="Q147" s="43"/>
      <c r="R147" s="43"/>
      <c r="S147" s="43"/>
      <c r="T147" s="43"/>
      <c r="U147" s="43"/>
      <c r="V147" s="43"/>
      <c r="W147" s="43"/>
      <c r="X147" s="43"/>
    </row>
    <row r="148" spans="1:24" ht="12.75" customHeight="1" thickBot="1" x14ac:dyDescent="0.25">
      <c r="A148" s="425"/>
      <c r="B148" s="195" t="s">
        <v>700</v>
      </c>
      <c r="C148" s="11" t="s">
        <v>116</v>
      </c>
      <c r="D148" s="11"/>
      <c r="E148" s="146"/>
      <c r="F148" s="11"/>
      <c r="G148" s="11"/>
      <c r="H148" s="168">
        <f>'Cash &amp; Investments'!H60</f>
        <v>0</v>
      </c>
      <c r="I148" s="211">
        <f>'Cash &amp; Investments'!I60</f>
        <v>0</v>
      </c>
      <c r="J148" s="205">
        <f>'Cash &amp; Investments'!J60</f>
        <v>0</v>
      </c>
      <c r="K148" s="168">
        <f>'Cash &amp; Investments'!K60</f>
        <v>0</v>
      </c>
      <c r="L148" s="168">
        <f>'Cash &amp; Investments'!L60</f>
        <v>0</v>
      </c>
      <c r="M148" s="7"/>
      <c r="N148" s="43"/>
      <c r="O148" s="425"/>
      <c r="P148" s="43"/>
      <c r="Q148" s="43"/>
      <c r="R148" s="43"/>
      <c r="S148" s="43"/>
      <c r="T148" s="43"/>
      <c r="U148" s="43"/>
      <c r="V148" s="43"/>
      <c r="W148" s="43"/>
      <c r="X148" s="43"/>
    </row>
    <row r="149" spans="1:24" ht="12.75" customHeight="1" x14ac:dyDescent="0.2">
      <c r="A149" s="425"/>
      <c r="B149" s="195"/>
      <c r="C149" s="11"/>
      <c r="D149" s="146" t="s">
        <v>83</v>
      </c>
      <c r="E149" s="11"/>
      <c r="F149" s="146"/>
      <c r="G149" s="11"/>
      <c r="H149" s="21">
        <f>SUM(H146:H148)</f>
        <v>0</v>
      </c>
      <c r="I149" s="212">
        <f>SUM(I146:I148)</f>
        <v>0</v>
      </c>
      <c r="J149" s="206">
        <f>SUM(J146:J148)</f>
        <v>0</v>
      </c>
      <c r="K149" s="21">
        <f>SUM(K146:K148)</f>
        <v>0</v>
      </c>
      <c r="L149" s="21">
        <f>SUM(L146:L148)</f>
        <v>0</v>
      </c>
      <c r="M149" s="7"/>
      <c r="N149" s="43"/>
      <c r="O149" s="425"/>
      <c r="P149" s="43"/>
      <c r="Q149" s="43"/>
      <c r="R149" s="43"/>
      <c r="S149" s="43"/>
      <c r="T149" s="43"/>
      <c r="U149" s="43"/>
      <c r="V149" s="43"/>
      <c r="W149" s="43"/>
      <c r="X149" s="43"/>
    </row>
    <row r="150" spans="1:24" ht="12.75" customHeight="1" x14ac:dyDescent="0.2">
      <c r="A150" s="425"/>
      <c r="B150" s="43"/>
      <c r="C150" s="11"/>
      <c r="D150" s="191"/>
      <c r="E150" s="11"/>
      <c r="F150" s="11"/>
      <c r="G150" s="11"/>
      <c r="H150" s="152"/>
      <c r="I150" s="152"/>
      <c r="J150" s="152"/>
      <c r="K150" s="152"/>
      <c r="L150" s="152"/>
      <c r="M150" s="43"/>
      <c r="N150" s="43"/>
      <c r="O150" s="425"/>
      <c r="P150" s="43"/>
      <c r="Q150" s="43"/>
      <c r="R150" s="43"/>
      <c r="S150" s="43"/>
      <c r="T150" s="43"/>
      <c r="U150" s="43"/>
      <c r="V150" s="43"/>
      <c r="W150" s="43"/>
      <c r="X150" s="43"/>
    </row>
    <row r="151" spans="1:24" ht="12.75" customHeight="1" x14ac:dyDescent="0.2">
      <c r="A151" s="425"/>
      <c r="B151" s="195" t="s">
        <v>701</v>
      </c>
      <c r="C151" s="146" t="s">
        <v>117</v>
      </c>
      <c r="D151" s="11"/>
      <c r="E151" s="11"/>
      <c r="F151" s="11"/>
      <c r="G151" s="11"/>
      <c r="H151" s="18">
        <f>+H144+H149</f>
        <v>0</v>
      </c>
      <c r="I151" s="201">
        <f>+I144+I149</f>
        <v>0</v>
      </c>
      <c r="J151" s="199">
        <f>+J144+J149</f>
        <v>0</v>
      </c>
      <c r="K151" s="18">
        <f>+K144+K149</f>
        <v>0</v>
      </c>
      <c r="L151" s="18">
        <f>+L144+L149</f>
        <v>0</v>
      </c>
      <c r="M151" s="43"/>
      <c r="N151" s="43"/>
      <c r="O151" s="425"/>
      <c r="P151" s="43"/>
      <c r="Q151" s="43"/>
      <c r="R151" s="43"/>
      <c r="S151" s="43"/>
      <c r="T151" s="43"/>
      <c r="U151" s="43"/>
      <c r="V151" s="43"/>
      <c r="W151" s="43"/>
      <c r="X151" s="43"/>
    </row>
    <row r="152" spans="1:24" ht="12.75" customHeight="1" thickBot="1" x14ac:dyDescent="0.25">
      <c r="A152" s="425"/>
      <c r="B152" s="195" t="s">
        <v>702</v>
      </c>
      <c r="C152" s="146" t="s">
        <v>118</v>
      </c>
      <c r="D152" s="11"/>
      <c r="E152" s="11"/>
      <c r="F152" s="11"/>
      <c r="G152" s="11"/>
      <c r="H152" s="22">
        <f>'Cash &amp; Investments'!H67</f>
        <v>0</v>
      </c>
      <c r="I152" s="213">
        <f>'Cash &amp; Investments'!I67</f>
        <v>0</v>
      </c>
      <c r="J152" s="207">
        <f>'Cash &amp; Investments'!J67</f>
        <v>0</v>
      </c>
      <c r="K152" s="22">
        <f>'Cash &amp; Investments'!K67</f>
        <v>0</v>
      </c>
      <c r="L152" s="22">
        <f>'Cash &amp; Investments'!L67</f>
        <v>0</v>
      </c>
      <c r="M152" s="43"/>
      <c r="N152" s="43"/>
      <c r="O152" s="425"/>
      <c r="P152" s="43"/>
      <c r="Q152" s="43"/>
      <c r="R152" s="43"/>
      <c r="S152" s="43"/>
      <c r="T152" s="43"/>
      <c r="U152" s="43"/>
      <c r="V152" s="43"/>
      <c r="W152" s="43"/>
      <c r="X152" s="43"/>
    </row>
    <row r="153" spans="1:24" ht="12.75" customHeight="1" thickBot="1" x14ac:dyDescent="0.25">
      <c r="A153" s="425"/>
      <c r="B153" s="195" t="s">
        <v>703</v>
      </c>
      <c r="C153" s="146" t="s">
        <v>604</v>
      </c>
      <c r="D153" s="11"/>
      <c r="E153" s="11"/>
      <c r="F153" s="11"/>
      <c r="G153" s="11"/>
      <c r="H153" s="166">
        <f>+H151-H152</f>
        <v>0</v>
      </c>
      <c r="I153" s="214">
        <f>+I151-I152</f>
        <v>0</v>
      </c>
      <c r="J153" s="208">
        <f>+J151-J152</f>
        <v>0</v>
      </c>
      <c r="K153" s="167">
        <f>+K151-K152</f>
        <v>0</v>
      </c>
      <c r="L153" s="167">
        <f>+L151-L152</f>
        <v>0</v>
      </c>
      <c r="M153" s="43"/>
      <c r="N153" s="43"/>
      <c r="O153" s="425"/>
      <c r="P153" s="43"/>
      <c r="Q153" s="43"/>
      <c r="R153" s="43"/>
      <c r="S153" s="43"/>
      <c r="T153" s="43"/>
      <c r="U153" s="43"/>
      <c r="V153" s="43"/>
      <c r="W153" s="43"/>
      <c r="X153" s="43"/>
    </row>
    <row r="154" spans="1:24" ht="12.75" customHeight="1" x14ac:dyDescent="0.2">
      <c r="A154" s="432"/>
      <c r="B154" s="439"/>
      <c r="C154" s="439"/>
      <c r="D154" s="439"/>
      <c r="E154" s="439"/>
      <c r="F154" s="439"/>
      <c r="G154" s="439"/>
      <c r="H154" s="440"/>
      <c r="I154" s="440"/>
      <c r="J154" s="440"/>
      <c r="K154" s="441" t="s">
        <v>603</v>
      </c>
      <c r="L154" s="442"/>
      <c r="M154" s="43"/>
      <c r="N154" s="7"/>
      <c r="O154" s="7"/>
      <c r="P154" s="321"/>
      <c r="Q154" s="43"/>
      <c r="R154" s="43"/>
      <c r="S154" s="43"/>
      <c r="T154" s="43"/>
      <c r="U154" s="43"/>
      <c r="V154" s="43"/>
      <c r="W154" s="43"/>
      <c r="X154" s="43"/>
    </row>
    <row r="155" spans="1:24" ht="12.75" customHeight="1" x14ac:dyDescent="0.2">
      <c r="A155" s="432"/>
      <c r="B155" s="164"/>
      <c r="C155" s="164"/>
      <c r="D155" s="164"/>
      <c r="E155" s="164"/>
      <c r="F155" s="164"/>
      <c r="G155" s="164"/>
      <c r="H155" s="10"/>
      <c r="I155" s="10"/>
      <c r="J155" s="10"/>
      <c r="K155" s="169"/>
      <c r="L155" s="169"/>
      <c r="M155" s="43"/>
      <c r="N155" s="606"/>
      <c r="O155" s="606"/>
      <c r="P155" s="443"/>
      <c r="Q155" s="43"/>
      <c r="R155" s="43"/>
      <c r="S155" s="43"/>
      <c r="T155" s="43"/>
      <c r="U155" s="43"/>
      <c r="V155" s="43"/>
      <c r="W155" s="43"/>
      <c r="X155" s="43"/>
    </row>
    <row r="156" spans="1:24" ht="12.75" customHeight="1" x14ac:dyDescent="0.2">
      <c r="A156" s="432"/>
      <c r="B156" s="586"/>
      <c r="C156" s="586"/>
      <c r="D156" s="586"/>
      <c r="E156" s="586"/>
      <c r="F156" s="586"/>
      <c r="G156" s="586"/>
      <c r="H156" s="585" t="s">
        <v>5</v>
      </c>
      <c r="I156" s="585"/>
      <c r="J156" s="585"/>
      <c r="K156" s="493"/>
      <c r="L156" s="444"/>
      <c r="M156" s="43"/>
      <c r="N156" s="606"/>
      <c r="O156" s="606"/>
      <c r="P156" s="43"/>
      <c r="Q156" s="43"/>
      <c r="R156" s="43"/>
      <c r="S156" s="43"/>
      <c r="T156" s="43"/>
      <c r="U156" s="43"/>
      <c r="V156" s="43"/>
      <c r="W156" s="43"/>
      <c r="X156" s="43"/>
    </row>
    <row r="157" spans="1:24" ht="12.75" customHeight="1" x14ac:dyDescent="0.2">
      <c r="A157" s="432"/>
      <c r="B157" s="584" t="s">
        <v>4</v>
      </c>
      <c r="C157" s="584"/>
      <c r="D157" s="584"/>
      <c r="E157" s="584"/>
      <c r="F157" s="584"/>
      <c r="G157" s="584"/>
      <c r="H157" s="584"/>
      <c r="I157" s="169"/>
      <c r="J157" s="169"/>
      <c r="K157" s="169"/>
      <c r="L157" s="169"/>
      <c r="M157" s="43"/>
      <c r="N157" s="7"/>
      <c r="O157" s="7"/>
      <c r="P157" s="43"/>
      <c r="Q157" s="43"/>
      <c r="R157" s="43"/>
      <c r="S157" s="43"/>
      <c r="T157" s="43"/>
      <c r="U157" s="43"/>
      <c r="V157" s="43"/>
      <c r="W157" s="43"/>
      <c r="X157" s="43"/>
    </row>
    <row r="158" spans="1:24" ht="12.75" customHeight="1" x14ac:dyDescent="0.2">
      <c r="A158" s="432"/>
      <c r="B158" s="492"/>
      <c r="C158" s="492"/>
      <c r="D158" s="492"/>
      <c r="E158" s="492"/>
      <c r="F158" s="492"/>
      <c r="G158" s="492"/>
      <c r="H158" s="5"/>
      <c r="I158" s="5"/>
      <c r="J158" s="5"/>
      <c r="K158" s="5"/>
      <c r="L158" s="5"/>
      <c r="M158" s="66"/>
      <c r="N158" s="11"/>
      <c r="O158" s="7"/>
      <c r="P158" s="43"/>
      <c r="Q158" s="43"/>
      <c r="R158" s="43"/>
      <c r="S158" s="43"/>
      <c r="T158" s="43"/>
      <c r="U158" s="43"/>
      <c r="V158" s="43"/>
      <c r="W158" s="43"/>
      <c r="X158" s="43"/>
    </row>
    <row r="159" spans="1:24" ht="12.75" customHeight="1" x14ac:dyDescent="0.2">
      <c r="A159" s="432"/>
      <c r="B159" s="439"/>
      <c r="C159" s="439"/>
      <c r="D159" s="439"/>
      <c r="E159" s="491"/>
      <c r="F159" s="491"/>
      <c r="G159" s="439"/>
      <c r="H159" s="5"/>
      <c r="I159" s="5"/>
      <c r="J159" s="5"/>
      <c r="K159" s="5"/>
      <c r="L159" s="5"/>
      <c r="M159" s="43"/>
      <c r="N159" s="43"/>
      <c r="O159" s="43"/>
      <c r="P159" s="43"/>
      <c r="Q159" s="43"/>
      <c r="R159" s="43"/>
      <c r="S159" s="43"/>
      <c r="T159" s="43"/>
      <c r="U159" s="43"/>
      <c r="V159" s="43"/>
      <c r="W159" s="43"/>
      <c r="X159" s="43"/>
    </row>
    <row r="160" spans="1:24" ht="12.75" customHeight="1" x14ac:dyDescent="0.2">
      <c r="A160" s="432"/>
      <c r="B160" s="43"/>
      <c r="C160" s="43"/>
      <c r="D160" s="7"/>
      <c r="E160" s="7"/>
      <c r="F160" s="7"/>
      <c r="G160" s="43"/>
      <c r="H160" s="5"/>
      <c r="I160" s="5"/>
      <c r="J160" s="5"/>
      <c r="K160" s="5"/>
      <c r="L160" s="5"/>
      <c r="M160" s="43"/>
      <c r="N160" s="43"/>
      <c r="O160" s="43"/>
      <c r="P160" s="43"/>
      <c r="Q160" s="43"/>
      <c r="R160" s="43"/>
      <c r="S160" s="43"/>
      <c r="T160" s="43"/>
      <c r="U160" s="43"/>
      <c r="V160" s="43"/>
      <c r="W160" s="43"/>
      <c r="X160" s="43"/>
    </row>
    <row r="161" spans="1:24" ht="12.75" customHeight="1" x14ac:dyDescent="0.2">
      <c r="A161" s="432"/>
      <c r="B161" s="590" t="s">
        <v>282</v>
      </c>
      <c r="C161" s="590"/>
      <c r="D161" s="589" t="str">
        <f>IF(COUNTA('Budget Summary'!B5)=1,'Budget Summary'!B5,"")</f>
        <v>PO Box 1241</v>
      </c>
      <c r="E161" s="589"/>
      <c r="F161" s="589"/>
      <c r="G161" s="7"/>
      <c r="H161" s="588" t="s">
        <v>284</v>
      </c>
      <c r="I161" s="588"/>
      <c r="J161" s="589" t="str">
        <f>IF(COUNTA('Budget Summary'!I32)=1,'Budget Summary'!I32,"Enter on First Page")</f>
        <v>Rose Marie Martinez</v>
      </c>
      <c r="K161" s="589"/>
      <c r="L161" s="11"/>
      <c r="M161" s="43"/>
      <c r="N161" s="43"/>
      <c r="O161" s="43"/>
      <c r="P161" s="43"/>
      <c r="Q161" s="43"/>
      <c r="R161" s="43"/>
      <c r="S161" s="43"/>
      <c r="T161" s="43"/>
      <c r="U161" s="43"/>
      <c r="V161" s="43"/>
      <c r="W161" s="43"/>
      <c r="X161" s="43"/>
    </row>
    <row r="162" spans="1:24" ht="12.75" customHeight="1" x14ac:dyDescent="0.2">
      <c r="A162" s="432"/>
      <c r="B162" s="43"/>
      <c r="C162" s="43"/>
      <c r="D162" s="587" t="str">
        <f>IF(COUNTA('Budget Summary'!B6)=1,'Budget Summary'!B6,"")</f>
        <v>Wheatland, Wy 82214</v>
      </c>
      <c r="E162" s="587"/>
      <c r="F162" s="587"/>
      <c r="G162" s="43"/>
      <c r="H162" s="5"/>
      <c r="I162" s="5"/>
      <c r="J162" s="5"/>
      <c r="K162" s="5"/>
      <c r="L162" s="5"/>
      <c r="M162" s="43"/>
      <c r="N162" s="7"/>
      <c r="O162" s="7"/>
      <c r="P162" s="43"/>
      <c r="Q162" s="43"/>
      <c r="R162" s="43"/>
      <c r="S162" s="43"/>
      <c r="T162" s="43"/>
      <c r="U162" s="43"/>
      <c r="V162" s="43"/>
      <c r="W162" s="43"/>
      <c r="X162" s="43"/>
    </row>
    <row r="163" spans="1:24" ht="12.75" customHeight="1" x14ac:dyDescent="0.2">
      <c r="A163" s="432"/>
      <c r="B163" s="43"/>
      <c r="C163" s="43"/>
      <c r="D163" s="7"/>
      <c r="E163" s="7"/>
      <c r="F163" s="7"/>
      <c r="G163" s="43"/>
      <c r="H163" s="5"/>
      <c r="I163" s="5"/>
      <c r="J163" s="5"/>
      <c r="K163" s="5"/>
      <c r="L163" s="5"/>
      <c r="M163" s="43"/>
      <c r="N163" s="7"/>
      <c r="O163" s="7"/>
      <c r="P163" s="43"/>
      <c r="Q163" s="43"/>
      <c r="R163" s="43"/>
      <c r="S163" s="43"/>
      <c r="T163" s="43"/>
      <c r="U163" s="43"/>
      <c r="V163" s="43"/>
      <c r="W163" s="43"/>
      <c r="X163" s="43"/>
    </row>
    <row r="164" spans="1:24" ht="12.75" customHeight="1" x14ac:dyDescent="0.2">
      <c r="A164" s="432"/>
      <c r="B164" s="588" t="s">
        <v>283</v>
      </c>
      <c r="C164" s="588"/>
      <c r="D164" s="589">
        <f>IF(COUNTA('Budget Summary'!B7)=1,'Budget Summary'!B7,"")</f>
        <v>3075346514</v>
      </c>
      <c r="E164" s="589"/>
      <c r="F164" s="589"/>
      <c r="G164" s="43"/>
      <c r="H164" s="5"/>
      <c r="I164" s="5"/>
      <c r="J164" s="5"/>
      <c r="K164" s="5"/>
      <c r="L164" s="5"/>
      <c r="M164" s="43"/>
      <c r="N164" s="7"/>
      <c r="O164" s="7"/>
      <c r="P164" s="445"/>
      <c r="Q164" s="43"/>
      <c r="R164" s="43"/>
      <c r="S164" s="43"/>
      <c r="T164" s="43"/>
      <c r="U164" s="43"/>
      <c r="V164" s="43"/>
      <c r="W164" s="43"/>
      <c r="X164" s="43"/>
    </row>
    <row r="165" spans="1:24" ht="12.75" customHeight="1" x14ac:dyDescent="0.2">
      <c r="A165" s="432"/>
      <c r="B165" s="43"/>
      <c r="C165" s="43"/>
      <c r="D165" s="43"/>
      <c r="E165" s="43"/>
      <c r="F165" s="43"/>
      <c r="G165" s="43"/>
      <c r="H165" s="5"/>
      <c r="I165" s="5"/>
      <c r="J165" s="5"/>
      <c r="K165" s="5"/>
      <c r="L165" s="5"/>
      <c r="M165" s="43"/>
      <c r="N165" s="7"/>
      <c r="O165" s="7"/>
      <c r="P165" s="445"/>
      <c r="Q165" s="43"/>
      <c r="R165" s="43"/>
      <c r="S165" s="43"/>
      <c r="T165" s="43"/>
      <c r="U165" s="43"/>
      <c r="V165" s="43"/>
      <c r="W165" s="43"/>
      <c r="X165" s="43"/>
    </row>
    <row r="166" spans="1:24" ht="12.75" customHeight="1" x14ac:dyDescent="0.2">
      <c r="A166" s="432"/>
      <c r="B166" s="579" t="s">
        <v>526</v>
      </c>
      <c r="C166" s="580"/>
      <c r="D166" s="580"/>
      <c r="E166" s="580"/>
      <c r="F166" s="580"/>
      <c r="G166" s="580"/>
      <c r="H166" s="580"/>
      <c r="I166" s="580"/>
      <c r="J166" s="580"/>
      <c r="K166" s="580"/>
      <c r="L166" s="242"/>
      <c r="M166" s="43"/>
      <c r="N166" s="7"/>
      <c r="O166" s="7"/>
      <c r="P166" s="445"/>
      <c r="Q166" s="43"/>
      <c r="R166" s="43"/>
      <c r="S166" s="43"/>
      <c r="T166" s="43"/>
      <c r="U166" s="43"/>
      <c r="V166" s="43"/>
      <c r="W166" s="43"/>
      <c r="X166" s="43"/>
    </row>
    <row r="167" spans="1:24" ht="12.75" customHeight="1" x14ac:dyDescent="0.2">
      <c r="A167" s="432"/>
      <c r="B167" s="522">
        <v>42821</v>
      </c>
      <c r="C167" s="217" t="s">
        <v>615</v>
      </c>
      <c r="D167" s="242"/>
      <c r="E167" s="242"/>
      <c r="F167" s="242"/>
      <c r="G167" s="242"/>
      <c r="H167" s="242"/>
      <c r="I167" s="196"/>
      <c r="J167" s="1"/>
      <c r="K167" s="1"/>
      <c r="L167" s="446" t="str">
        <f ca="1">"FY "&amp;TEXT(DATE('Instructions (Please Read)'!$P$2-1,7,1),"m/d/y")&amp;"-"&amp;TEXT(DATE('Instructions (Please Read)'!$P$2,6,30),"m/d/y")</f>
        <v>FY 7/1/17-6/30/18</v>
      </c>
      <c r="M167" s="43"/>
      <c r="N167" s="7"/>
      <c r="O167" s="7"/>
      <c r="P167" s="445"/>
      <c r="Q167" s="43"/>
      <c r="R167" s="43"/>
      <c r="S167" s="43"/>
      <c r="T167" s="43"/>
      <c r="U167" s="43"/>
      <c r="V167" s="43"/>
      <c r="W167" s="43"/>
      <c r="X167" s="43"/>
    </row>
    <row r="168" spans="1:24" ht="12.75" customHeight="1" x14ac:dyDescent="0.2">
      <c r="A168" s="432"/>
      <c r="B168" s="419"/>
      <c r="C168" s="419"/>
      <c r="D168" s="419"/>
      <c r="E168" s="419"/>
      <c r="F168" s="419"/>
      <c r="G168" s="419"/>
      <c r="H168" s="447"/>
      <c r="I168" s="447"/>
      <c r="J168" s="447"/>
      <c r="K168" s="447"/>
      <c r="L168" s="447"/>
      <c r="M168" s="43"/>
      <c r="N168" s="7"/>
      <c r="O168" s="7"/>
      <c r="P168" s="445"/>
      <c r="Q168" s="43"/>
      <c r="R168" s="43"/>
      <c r="S168" s="43"/>
      <c r="T168" s="43"/>
      <c r="U168" s="43"/>
      <c r="V168" s="43"/>
      <c r="W168" s="43"/>
      <c r="X168" s="43"/>
    </row>
    <row r="169" spans="1:24" ht="12.75" customHeight="1" x14ac:dyDescent="0.2">
      <c r="A169" s="43"/>
      <c r="B169" s="43"/>
      <c r="C169" s="43"/>
      <c r="D169" s="43"/>
      <c r="E169" s="43"/>
      <c r="F169" s="43"/>
      <c r="G169" s="43"/>
      <c r="H169" s="5"/>
      <c r="I169" s="5"/>
      <c r="J169" s="5"/>
      <c r="K169" s="5"/>
      <c r="L169" s="5"/>
      <c r="M169" s="43"/>
      <c r="N169" s="7"/>
      <c r="O169" s="7"/>
      <c r="P169" s="43"/>
      <c r="Q169" s="43"/>
      <c r="R169" s="43"/>
      <c r="S169" s="43"/>
      <c r="T169" s="43"/>
      <c r="U169" s="43"/>
      <c r="V169" s="43"/>
      <c r="W169" s="43"/>
      <c r="X169" s="43"/>
    </row>
  </sheetData>
  <sheetProtection password="C531" sheet="1" objects="1" scenarios="1" formatCells="0" selectLockedCells="1"/>
  <mergeCells count="50">
    <mergeCell ref="B35:K63"/>
    <mergeCell ref="N155:O156"/>
    <mergeCell ref="I32:K32"/>
    <mergeCell ref="B32:F32"/>
    <mergeCell ref="B121:G121"/>
    <mergeCell ref="B109:G109"/>
    <mergeCell ref="B131:G131"/>
    <mergeCell ref="B135:G135"/>
    <mergeCell ref="B74:D74"/>
    <mergeCell ref="B75:D75"/>
    <mergeCell ref="B76:D76"/>
    <mergeCell ref="B77:D77"/>
    <mergeCell ref="B78:D78"/>
    <mergeCell ref="B79:D79"/>
    <mergeCell ref="B80:D80"/>
    <mergeCell ref="B81:D81"/>
    <mergeCell ref="B3:K3"/>
    <mergeCell ref="B5:F5"/>
    <mergeCell ref="B6:F6"/>
    <mergeCell ref="B7:F7"/>
    <mergeCell ref="I5:K5"/>
    <mergeCell ref="I6:K6"/>
    <mergeCell ref="I7:K7"/>
    <mergeCell ref="I4:K4"/>
    <mergeCell ref="B166:K166"/>
    <mergeCell ref="B94:K94"/>
    <mergeCell ref="B157:H157"/>
    <mergeCell ref="H156:J156"/>
    <mergeCell ref="B156:G156"/>
    <mergeCell ref="D162:F162"/>
    <mergeCell ref="B164:C164"/>
    <mergeCell ref="D164:F164"/>
    <mergeCell ref="H161:I161"/>
    <mergeCell ref="B161:C161"/>
    <mergeCell ref="D161:F161"/>
    <mergeCell ref="J161:K161"/>
    <mergeCell ref="B65:K68"/>
    <mergeCell ref="B83:D83"/>
    <mergeCell ref="B86:K86"/>
    <mergeCell ref="B89:K89"/>
    <mergeCell ref="B92:K92"/>
    <mergeCell ref="B70:D70"/>
    <mergeCell ref="H74:K74"/>
    <mergeCell ref="H75:K75"/>
    <mergeCell ref="H76:K76"/>
    <mergeCell ref="H73:K73"/>
    <mergeCell ref="B82:D82"/>
    <mergeCell ref="B71:D71"/>
    <mergeCell ref="B72:D72"/>
    <mergeCell ref="B73:D73"/>
  </mergeCells>
  <conditionalFormatting sqref="B32 B5:F7 I5:K7 I32 B86 B89 B92">
    <cfRule type="containsBlanks" dxfId="58" priority="66">
      <formula>LEN(TRIM(B5))=0</formula>
    </cfRule>
  </conditionalFormatting>
  <conditionalFormatting sqref="B3:K3 B35:B62">
    <cfRule type="containsBlanks" dxfId="57" priority="63">
      <formula>LEN(TRIM(B3))=0</formula>
    </cfRule>
  </conditionalFormatting>
  <conditionalFormatting sqref="K111:L117 K146:L149 K151:L153 K129:L129 K141:L144 K133:L133 K119:L119 K123:L127 K137:L137 K99:L100 K102:L102 K104:L104 K106:L106">
    <cfRule type="expression" dxfId="56" priority="62" stopIfTrue="1">
      <formula>($G$2="Proposed Budget")</formula>
    </cfRule>
  </conditionalFormatting>
  <conditionalFormatting sqref="Q105:R105 M106">
    <cfRule type="containsText" dxfId="55" priority="13" operator="containsText" text="Short">
      <formula>NOT(ISERROR(SEARCH("Short",M105)))</formula>
    </cfRule>
    <cfRule type="containsText" dxfId="54" priority="14" operator="containsText" text="balanced">
      <formula>NOT(ISERROR(SEARCH("balanced",M105)))</formula>
    </cfRule>
  </conditionalFormatting>
  <conditionalFormatting sqref="K98:L98">
    <cfRule type="expression" dxfId="53" priority="12" stopIfTrue="1">
      <formula>($G$2="Proposed Budget")</formula>
    </cfRule>
  </conditionalFormatting>
  <conditionalFormatting sqref="L111:L119 L123:L129 L133 L137 L141:L149 L152:L153 L98:L102">
    <cfRule type="expression" dxfId="52" priority="11">
      <formula>L98&lt;&gt;K98</formula>
    </cfRule>
  </conditionalFormatting>
  <conditionalFormatting sqref="L8">
    <cfRule type="containsBlanks" dxfId="51" priority="64">
      <formula>LEN(TRIM(L8))=0</formula>
    </cfRule>
  </conditionalFormatting>
  <conditionalFormatting sqref="L150">
    <cfRule type="expression" dxfId="50" priority="70">
      <formula>#REF!&lt;&gt;L120</formula>
    </cfRule>
  </conditionalFormatting>
  <conditionalFormatting sqref="L151">
    <cfRule type="expression" dxfId="49" priority="71">
      <formula>#REF!&lt;&gt;B120</formula>
    </cfRule>
  </conditionalFormatting>
  <conditionalFormatting sqref="L104:L106">
    <cfRule type="expression" dxfId="48" priority="73">
      <formula>L104&lt;&gt;K103</formula>
    </cfRule>
  </conditionalFormatting>
  <conditionalFormatting sqref="K80">
    <cfRule type="expression" dxfId="47" priority="6">
      <formula>$K$71="Yes"</formula>
    </cfRule>
    <cfRule type="notContainsBlanks" dxfId="46" priority="9">
      <formula>LEN(TRIM(K80))&gt;0</formula>
    </cfRule>
  </conditionalFormatting>
  <conditionalFormatting sqref="B72:E83">
    <cfRule type="expression" dxfId="45" priority="8">
      <formula>COUNTA($B$72:$D$83)=0</formula>
    </cfRule>
  </conditionalFormatting>
  <conditionalFormatting sqref="H73:K76">
    <cfRule type="expression" dxfId="44" priority="5">
      <formula>AND($K$71="Yes",H73="")</formula>
    </cfRule>
  </conditionalFormatting>
  <conditionalFormatting sqref="B65:B67">
    <cfRule type="containsBlanks" dxfId="43" priority="4">
      <formula>LEN(TRIM(B65))=0</formula>
    </cfRule>
  </conditionalFormatting>
  <conditionalFormatting sqref="K71">
    <cfRule type="expression" dxfId="42" priority="3">
      <formula>IF(OR(K71="No",K71="Yes"),1,0)=0</formula>
    </cfRule>
  </conditionalFormatting>
  <conditionalFormatting sqref="B35:B62">
    <cfRule type="containsBlanks" dxfId="41" priority="2">
      <formula>LEN(TRIM(B35))=0</formula>
    </cfRule>
  </conditionalFormatting>
  <conditionalFormatting sqref="B65:B67">
    <cfRule type="containsBlanks" dxfId="40" priority="1">
      <formula>LEN(TRIM(B65))=0</formula>
    </cfRule>
  </conditionalFormatting>
  <dataValidations count="3">
    <dataValidation type="list" allowBlank="1" showInputMessage="1" showErrorMessage="1" errorTitle="Yes or No" error="Yes or No only." sqref="K80">
      <formula1>$AB$1:$AB$2</formula1>
    </dataValidation>
    <dataValidation type="list" allowBlank="1" sqref="B32:F32">
      <formula1>$B$9:$B$31</formula1>
    </dataValidation>
    <dataValidation type="list" showInputMessage="1" showErrorMessage="1" errorTitle="Yes or No" error="Yes or No only." sqref="K71">
      <formula1>$AB$1:$AB$2</formula1>
    </dataValidation>
  </dataValidations>
  <hyperlinks>
    <hyperlink ref="B109:G109" location="Revenue!A1" display="REVENUE SUMMARY"/>
  </hyperlinks>
  <printOptions horizontalCentered="1"/>
  <pageMargins left="0.25" right="0.25" top="0.46" bottom="0.42" header="0" footer="0"/>
  <pageSetup scale="74" fitToHeight="2" orientation="portrait" r:id="rId1"/>
  <headerFooter alignWithMargins="0"/>
  <rowBreaks count="1" manualBreakCount="1">
    <brk id="93" min="1" max="11" man="1"/>
  </rowBreaks>
  <ignoredErrors>
    <ignoredError sqref="I9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autoFill="0" autoPict="0" macro="[0]!PDF_generation">
                <anchor moveWithCells="1">
                  <from>
                    <xdr:col>12</xdr:col>
                    <xdr:colOff>323850</xdr:colOff>
                    <xdr:row>2</xdr:row>
                    <xdr:rowOff>57150</xdr:rowOff>
                  </from>
                  <to>
                    <xdr:col>15</xdr:col>
                    <xdr:colOff>0</xdr:colOff>
                    <xdr:row>4</xdr:row>
                    <xdr:rowOff>123825</xdr:rowOff>
                  </to>
                </anchor>
              </controlPr>
            </control>
          </mc:Choice>
        </mc:AlternateContent>
        <mc:AlternateContent xmlns:mc="http://schemas.openxmlformats.org/markup-compatibility/2006">
          <mc:Choice Requires="x14">
            <control shapeId="26627" r:id="rId5" name="DropDown1">
              <controlPr locked="0" defaultSize="0" print="0" autoLine="0" autoPict="0" macro="[0]!DropdownChange">
                <anchor moveWithCells="1">
                  <from>
                    <xdr:col>16</xdr:col>
                    <xdr:colOff>247650</xdr:colOff>
                    <xdr:row>2</xdr:row>
                    <xdr:rowOff>228600</xdr:rowOff>
                  </from>
                  <to>
                    <xdr:col>18</xdr:col>
                    <xdr:colOff>600075</xdr:colOff>
                    <xdr:row>3</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pageSetUpPr fitToPage="1"/>
  </sheetPr>
  <dimension ref="A1:V58"/>
  <sheetViews>
    <sheetView showGridLines="0" zoomScaleNormal="100" workbookViewId="0">
      <selection activeCell="K10" sqref="K10"/>
    </sheetView>
  </sheetViews>
  <sheetFormatPr defaultColWidth="18.7109375" defaultRowHeight="12.95" customHeight="1" x14ac:dyDescent="0.2"/>
  <cols>
    <col min="1" max="1" width="6.28515625" bestFit="1" customWidth="1"/>
    <col min="2" max="2" width="6.7109375" customWidth="1"/>
    <col min="3" max="3" width="14.140625" customWidth="1"/>
    <col min="4" max="4" width="9.140625" customWidth="1"/>
    <col min="5" max="5" width="9.7109375" bestFit="1" customWidth="1"/>
    <col min="6" max="6" width="9.140625" customWidth="1"/>
    <col min="7" max="7" width="10.5703125" customWidth="1"/>
    <col min="8" max="11" width="11.85546875" bestFit="1" customWidth="1"/>
    <col min="12" max="12" width="11.85546875" hidden="1" customWidth="1"/>
    <col min="13" max="20" width="9.140625" customWidth="1"/>
    <col min="21" max="21" width="9.140625" style="23" customWidth="1"/>
    <col min="22" max="29" width="9.140625" customWidth="1"/>
  </cols>
  <sheetData>
    <row r="1" spans="1:22" ht="20.25" x14ac:dyDescent="0.2">
      <c r="A1" s="25"/>
      <c r="B1" s="638" t="str">
        <f>VLOOKUP('Instructions (Please Read)'!U2,'Instructions (Please Read)'!R1:S8,2,FALSE)</f>
        <v>Final Budget</v>
      </c>
      <c r="C1" s="638"/>
      <c r="D1" s="638"/>
      <c r="E1" s="638"/>
      <c r="F1" s="638"/>
      <c r="G1" s="638"/>
      <c r="H1" s="638"/>
      <c r="I1" s="638"/>
      <c r="J1" s="638"/>
      <c r="K1" s="638"/>
      <c r="L1" s="638"/>
      <c r="M1" s="25"/>
      <c r="N1" s="25"/>
      <c r="O1" s="25"/>
      <c r="P1" s="25"/>
      <c r="Q1" s="25"/>
      <c r="R1" s="25"/>
      <c r="S1" s="25"/>
      <c r="T1" s="25"/>
      <c r="U1" s="308"/>
      <c r="V1" s="25"/>
    </row>
    <row r="2" spans="1:22" ht="12.75" x14ac:dyDescent="0.2">
      <c r="A2" s="25"/>
      <c r="B2" s="43"/>
      <c r="C2" s="59"/>
      <c r="D2" s="43"/>
      <c r="E2" s="43"/>
      <c r="F2" s="43"/>
      <c r="G2" s="43"/>
      <c r="H2" s="5"/>
      <c r="I2" s="5"/>
      <c r="J2" s="43"/>
      <c r="K2" s="43"/>
      <c r="L2" s="43"/>
      <c r="M2" s="25"/>
      <c r="N2" s="25"/>
      <c r="O2" s="25"/>
      <c r="P2" s="25"/>
      <c r="Q2" s="25"/>
      <c r="R2" s="25"/>
      <c r="S2" s="25"/>
      <c r="T2" s="25"/>
      <c r="U2" s="308"/>
      <c r="V2" s="25"/>
    </row>
    <row r="3" spans="1:22" ht="12.75" x14ac:dyDescent="0.2">
      <c r="A3" s="25"/>
      <c r="B3" s="635" t="str">
        <f>IF('Budget Summary'!B3="","Please Enter Name on First Page",'Budget Summary'!B3)</f>
        <v>Platte County Senior Citizens Services District Board</v>
      </c>
      <c r="C3" s="635"/>
      <c r="D3" s="635"/>
      <c r="E3" s="635"/>
      <c r="F3" s="43"/>
      <c r="G3" s="43"/>
      <c r="H3" s="5"/>
      <c r="I3" s="5"/>
      <c r="J3" s="50" t="s">
        <v>6</v>
      </c>
      <c r="K3" s="137">
        <f ca="1">'Instructions (Please Read)'!O2</f>
        <v>43281</v>
      </c>
      <c r="L3" s="227"/>
      <c r="M3" s="25"/>
      <c r="N3" s="25"/>
      <c r="O3" s="25"/>
      <c r="P3" s="25"/>
      <c r="Q3" s="25"/>
      <c r="R3" s="25"/>
      <c r="S3" s="25"/>
      <c r="T3" s="25"/>
      <c r="U3" s="308"/>
      <c r="V3" s="25"/>
    </row>
    <row r="4" spans="1:22" ht="12.75" x14ac:dyDescent="0.2">
      <c r="A4" s="25"/>
      <c r="B4" s="636" t="s">
        <v>0</v>
      </c>
      <c r="C4" s="637"/>
      <c r="D4" s="637"/>
      <c r="E4" s="637"/>
      <c r="F4" s="43"/>
      <c r="G4" s="43"/>
      <c r="H4" s="5"/>
      <c r="I4" s="5"/>
      <c r="J4" s="5"/>
      <c r="K4" s="5"/>
      <c r="L4" s="5"/>
      <c r="M4" s="25"/>
      <c r="N4" s="25"/>
      <c r="O4" s="25"/>
      <c r="P4" s="25"/>
      <c r="Q4" s="25"/>
      <c r="R4" s="25"/>
      <c r="S4" s="25"/>
      <c r="T4" s="25"/>
      <c r="U4" s="308"/>
      <c r="V4" s="25"/>
    </row>
    <row r="5" spans="1:22" ht="13.5" thickBot="1" x14ac:dyDescent="0.25">
      <c r="A5" s="25"/>
      <c r="B5" s="43"/>
      <c r="C5" s="43"/>
      <c r="D5" s="43"/>
      <c r="E5" s="43"/>
      <c r="F5" s="43"/>
      <c r="G5" s="43"/>
      <c r="H5" s="5"/>
      <c r="I5" s="5"/>
      <c r="J5" s="5"/>
      <c r="K5" s="5"/>
      <c r="L5" s="5"/>
      <c r="M5" s="25"/>
      <c r="N5" s="25"/>
      <c r="O5" s="25"/>
      <c r="P5" s="25"/>
      <c r="Q5" s="25"/>
      <c r="R5" s="25"/>
      <c r="S5" s="25"/>
      <c r="T5" s="25"/>
      <c r="U5" s="308"/>
      <c r="V5" s="25"/>
    </row>
    <row r="6" spans="1:22" ht="13.5" thickBot="1" x14ac:dyDescent="0.25">
      <c r="A6" s="25"/>
      <c r="B6" s="309" t="s">
        <v>614</v>
      </c>
      <c r="C6" s="310"/>
      <c r="D6" s="310"/>
      <c r="E6" s="310"/>
      <c r="F6" s="310"/>
      <c r="G6" s="310"/>
      <c r="H6" s="310"/>
      <c r="I6" s="310"/>
      <c r="J6" s="310"/>
      <c r="K6" s="311"/>
      <c r="L6" s="312"/>
      <c r="M6" s="25"/>
      <c r="N6" s="25"/>
      <c r="O6" s="25"/>
      <c r="P6" s="25"/>
      <c r="Q6" s="25"/>
      <c r="R6" s="25"/>
      <c r="S6" s="25"/>
      <c r="T6" s="25"/>
      <c r="U6" s="308"/>
      <c r="V6" s="25"/>
    </row>
    <row r="7" spans="1:22" ht="12.75" x14ac:dyDescent="0.2">
      <c r="A7" s="25"/>
      <c r="B7" s="43"/>
      <c r="C7" s="25"/>
      <c r="D7" s="25"/>
      <c r="E7" s="25"/>
      <c r="F7" s="25"/>
      <c r="G7" s="25"/>
      <c r="H7" s="5"/>
      <c r="I7" s="5"/>
      <c r="J7" s="5"/>
      <c r="K7" s="5"/>
      <c r="L7" s="5"/>
      <c r="M7" s="25"/>
      <c r="N7" s="25"/>
      <c r="O7" s="25"/>
      <c r="P7" s="25"/>
      <c r="Q7" s="25"/>
      <c r="R7" s="25"/>
      <c r="S7" s="25"/>
      <c r="T7" s="25"/>
      <c r="U7" s="308"/>
      <c r="V7" s="25"/>
    </row>
    <row r="8" spans="1:22" ht="24" x14ac:dyDescent="0.2">
      <c r="A8" s="25"/>
      <c r="B8" s="43"/>
      <c r="C8" s="43"/>
      <c r="D8" s="43"/>
      <c r="E8" s="43"/>
      <c r="F8" s="43"/>
      <c r="G8" s="43"/>
      <c r="H8" s="255" t="str">
        <f ca="1">'Instructions (Please Read)'!$P$2-3&amp;"-"&amp;'Instructions (Please Read)'!$P$2-2&amp;" Actual"</f>
        <v>2015-2016 Actual</v>
      </c>
      <c r="I8" s="270" t="str">
        <f ca="1">'Instructions (Please Read)'!$P$2-2&amp;"-"&amp;'Instructions (Please Read)'!$P$2-1&amp;" Estimated"</f>
        <v>2016-2017 Estimated</v>
      </c>
      <c r="J8" s="264" t="str">
        <f ca="1">'Instructions (Please Read)'!$P$2-1&amp;"-"&amp;'Instructions (Please Read)'!$P$2&amp;" Proposed"</f>
        <v>2017-2018 Proposed</v>
      </c>
      <c r="K8" s="257" t="str">
        <f>IF('Instructions (Please Read)'!$B$1="Proposed Budget","Pending Approval","Final Approval")</f>
        <v>Final Approval</v>
      </c>
      <c r="L8" s="256" t="s">
        <v>617</v>
      </c>
      <c r="M8" s="25"/>
      <c r="N8" s="25"/>
      <c r="O8" s="25"/>
      <c r="P8" s="25"/>
      <c r="Q8" s="25"/>
      <c r="R8" s="25"/>
      <c r="S8" s="25"/>
      <c r="T8" s="57"/>
      <c r="U8" s="313"/>
      <c r="V8" s="57"/>
    </row>
    <row r="9" spans="1:22" ht="12.75" x14ac:dyDescent="0.2">
      <c r="A9" s="314"/>
      <c r="B9" s="315" t="s">
        <v>581</v>
      </c>
      <c r="C9" s="82" t="s">
        <v>620</v>
      </c>
      <c r="D9" s="25"/>
      <c r="E9" s="25"/>
      <c r="F9" s="25"/>
      <c r="G9" s="25"/>
      <c r="H9" s="231"/>
      <c r="I9" s="316"/>
      <c r="J9" s="317"/>
      <c r="K9" s="231"/>
      <c r="L9" s="231"/>
      <c r="M9" s="25"/>
      <c r="N9" s="25"/>
      <c r="O9" s="25"/>
      <c r="P9" s="25"/>
      <c r="Q9" s="25"/>
      <c r="R9" s="25"/>
      <c r="S9" s="25"/>
      <c r="T9" s="57"/>
      <c r="U9" s="318"/>
      <c r="V9" s="57"/>
    </row>
    <row r="10" spans="1:22" ht="12.75" x14ac:dyDescent="0.2">
      <c r="A10" s="319" t="s">
        <v>248</v>
      </c>
      <c r="B10" s="320" t="s">
        <v>584</v>
      </c>
      <c r="C10" s="25"/>
      <c r="D10" s="59" t="s">
        <v>605</v>
      </c>
      <c r="E10" s="43"/>
      <c r="F10" s="43"/>
      <c r="G10" s="43"/>
      <c r="H10" s="13">
        <v>424000</v>
      </c>
      <c r="I10" s="271">
        <v>424000</v>
      </c>
      <c r="J10" s="41">
        <v>480000</v>
      </c>
      <c r="K10" s="306">
        <f>J10</f>
        <v>480000</v>
      </c>
      <c r="L10" s="306">
        <f>K10</f>
        <v>480000</v>
      </c>
      <c r="M10" s="25"/>
      <c r="N10" s="25"/>
      <c r="O10" s="25"/>
      <c r="P10" s="25"/>
      <c r="Q10" s="25"/>
      <c r="R10" s="25"/>
      <c r="S10" s="25"/>
      <c r="T10" s="57"/>
      <c r="U10" s="321"/>
      <c r="V10" s="57"/>
    </row>
    <row r="11" spans="1:22" ht="12.75" x14ac:dyDescent="0.2">
      <c r="A11" s="319" t="s">
        <v>249</v>
      </c>
      <c r="B11" s="320" t="s">
        <v>585</v>
      </c>
      <c r="C11" s="25"/>
      <c r="D11" s="322" t="s">
        <v>90</v>
      </c>
      <c r="E11" s="322"/>
      <c r="F11" s="322"/>
      <c r="G11" s="43"/>
      <c r="H11" s="13"/>
      <c r="I11" s="271"/>
      <c r="J11" s="41"/>
      <c r="K11" s="306">
        <f>J11</f>
        <v>0</v>
      </c>
      <c r="L11" s="306">
        <f>K11</f>
        <v>0</v>
      </c>
      <c r="M11" s="25"/>
      <c r="N11" s="25"/>
      <c r="O11" s="25"/>
      <c r="P11" s="25"/>
      <c r="Q11" s="25"/>
      <c r="R11" s="25"/>
      <c r="S11" s="25"/>
      <c r="T11" s="57"/>
      <c r="U11" s="321"/>
      <c r="V11" s="57"/>
    </row>
    <row r="12" spans="1:22" ht="13.5" thickBot="1" x14ac:dyDescent="0.25">
      <c r="A12" s="323"/>
      <c r="B12" s="43"/>
      <c r="C12" s="43"/>
      <c r="D12" s="43"/>
      <c r="E12" s="43"/>
      <c r="F12" s="43"/>
      <c r="G12" s="43"/>
      <c r="H12" s="5"/>
      <c r="I12" s="5"/>
      <c r="J12" s="5"/>
      <c r="K12" s="5"/>
      <c r="L12" s="5"/>
      <c r="M12" s="25"/>
      <c r="N12" s="25"/>
      <c r="O12" s="25"/>
      <c r="P12" s="25"/>
      <c r="Q12" s="25"/>
      <c r="R12" s="25"/>
      <c r="S12" s="25"/>
      <c r="T12" s="57"/>
      <c r="U12" s="324"/>
      <c r="V12" s="57"/>
    </row>
    <row r="13" spans="1:22" ht="13.5" thickBot="1" x14ac:dyDescent="0.25">
      <c r="A13" s="323"/>
      <c r="B13" s="309" t="s">
        <v>119</v>
      </c>
      <c r="C13" s="310"/>
      <c r="D13" s="310"/>
      <c r="E13" s="310"/>
      <c r="F13" s="310"/>
      <c r="G13" s="310"/>
      <c r="H13" s="310"/>
      <c r="I13" s="310"/>
      <c r="J13" s="310"/>
      <c r="K13" s="311"/>
      <c r="L13" s="312"/>
      <c r="M13" s="25"/>
      <c r="N13" s="25"/>
      <c r="O13" s="25"/>
      <c r="P13" s="25"/>
      <c r="Q13" s="25"/>
      <c r="R13" s="25"/>
      <c r="S13" s="25"/>
      <c r="T13" s="57"/>
      <c r="U13" s="324"/>
      <c r="V13" s="57"/>
    </row>
    <row r="14" spans="1:22" ht="12.75" x14ac:dyDescent="0.2">
      <c r="A14" s="325"/>
      <c r="B14" s="70"/>
      <c r="C14" s="70"/>
      <c r="D14" s="70"/>
      <c r="E14" s="70"/>
      <c r="F14" s="70"/>
      <c r="G14" s="43"/>
      <c r="H14" s="5"/>
      <c r="I14" s="5"/>
      <c r="J14" s="5"/>
      <c r="K14" s="5"/>
      <c r="L14" s="5"/>
      <c r="M14" s="25"/>
      <c r="N14" s="25"/>
      <c r="O14" s="25"/>
      <c r="P14" s="25"/>
      <c r="Q14" s="25"/>
      <c r="R14" s="25"/>
      <c r="S14" s="25"/>
      <c r="T14" s="57"/>
      <c r="U14" s="324"/>
      <c r="V14" s="57"/>
    </row>
    <row r="15" spans="1:22" ht="24" x14ac:dyDescent="0.25">
      <c r="A15" s="326"/>
      <c r="B15" s="89"/>
      <c r="C15" s="25"/>
      <c r="D15" s="25"/>
      <c r="E15" s="25"/>
      <c r="F15" s="72"/>
      <c r="G15" s="72"/>
      <c r="H15" s="255" t="str">
        <f ca="1">'Instructions (Please Read)'!$P$2-3&amp;"-"&amp;'Instructions (Please Read)'!$P$2-2&amp;" Actual"</f>
        <v>2015-2016 Actual</v>
      </c>
      <c r="I15" s="270" t="str">
        <f ca="1">'Instructions (Please Read)'!$P$2-2&amp;"-"&amp;'Instructions (Please Read)'!$P$2-1&amp;" Estimated"</f>
        <v>2016-2017 Estimated</v>
      </c>
      <c r="J15" s="264" t="str">
        <f ca="1">'Instructions (Please Read)'!$P$2-1&amp;"-"&amp;'Instructions (Please Read)'!$P$2&amp;" Proposed"</f>
        <v>2017-2018 Proposed</v>
      </c>
      <c r="K15" s="257" t="str">
        <f>IF('Instructions (Please Read)'!$B$1="Proposed Budget","Pending Approval","Final Approval")</f>
        <v>Final Approval</v>
      </c>
      <c r="L15" s="256" t="s">
        <v>617</v>
      </c>
      <c r="M15" s="25"/>
      <c r="N15" s="25"/>
      <c r="O15" s="25"/>
      <c r="P15" s="25"/>
      <c r="Q15" s="25"/>
      <c r="R15" s="25"/>
      <c r="S15" s="25"/>
      <c r="T15" s="57"/>
      <c r="U15" s="327"/>
      <c r="V15" s="57"/>
    </row>
    <row r="16" spans="1:22" ht="12.75" x14ac:dyDescent="0.2">
      <c r="A16" s="319" t="s">
        <v>214</v>
      </c>
      <c r="B16" s="315" t="s">
        <v>582</v>
      </c>
      <c r="C16" s="82" t="s">
        <v>661</v>
      </c>
      <c r="D16" s="49"/>
      <c r="E16" s="49"/>
      <c r="F16" s="43"/>
      <c r="G16" s="43"/>
      <c r="H16" s="231"/>
      <c r="I16" s="316"/>
      <c r="J16" s="317"/>
      <c r="K16" s="231"/>
      <c r="L16" s="231"/>
      <c r="M16" s="308"/>
      <c r="N16" s="25"/>
      <c r="O16" s="25"/>
      <c r="P16" s="25"/>
      <c r="Q16" s="25"/>
      <c r="R16" s="25"/>
      <c r="S16" s="25"/>
      <c r="T16" s="57"/>
      <c r="U16" s="324"/>
      <c r="V16" s="57"/>
    </row>
    <row r="17" spans="1:22" ht="12.75" x14ac:dyDescent="0.2">
      <c r="A17" s="328" t="s">
        <v>215</v>
      </c>
      <c r="B17" s="320" t="s">
        <v>586</v>
      </c>
      <c r="C17" s="43"/>
      <c r="D17" s="622" t="s">
        <v>8</v>
      </c>
      <c r="E17" s="625"/>
      <c r="F17" s="625"/>
      <c r="G17" s="626"/>
      <c r="H17" s="13"/>
      <c r="I17" s="271"/>
      <c r="J17" s="41"/>
      <c r="K17" s="306">
        <f t="shared" ref="K17:L20" si="0">J17</f>
        <v>0</v>
      </c>
      <c r="L17" s="306">
        <f t="shared" si="0"/>
        <v>0</v>
      </c>
      <c r="M17" s="308"/>
      <c r="N17" s="25"/>
      <c r="O17" s="25"/>
      <c r="P17" s="25"/>
      <c r="Q17" s="25"/>
      <c r="R17" s="25"/>
      <c r="S17" s="25"/>
      <c r="T17" s="57"/>
      <c r="U17" s="324"/>
      <c r="V17" s="57"/>
    </row>
    <row r="18" spans="1:22" ht="12.75" x14ac:dyDescent="0.2">
      <c r="A18" s="328" t="s">
        <v>223</v>
      </c>
      <c r="B18" s="320" t="s">
        <v>587</v>
      </c>
      <c r="C18" s="43"/>
      <c r="D18" s="622" t="s">
        <v>575</v>
      </c>
      <c r="E18" s="623"/>
      <c r="F18" s="623"/>
      <c r="G18" s="624"/>
      <c r="H18" s="13"/>
      <c r="I18" s="271"/>
      <c r="J18" s="41"/>
      <c r="K18" s="306">
        <f t="shared" si="0"/>
        <v>0</v>
      </c>
      <c r="L18" s="306">
        <f t="shared" si="0"/>
        <v>0</v>
      </c>
      <c r="M18" s="308"/>
      <c r="N18" s="25"/>
      <c r="O18" s="25"/>
      <c r="P18" s="25"/>
      <c r="Q18" s="25"/>
      <c r="R18" s="25"/>
      <c r="S18" s="25"/>
      <c r="T18" s="57"/>
      <c r="U18" s="324"/>
      <c r="V18" s="57"/>
    </row>
    <row r="19" spans="1:22" ht="12.75" x14ac:dyDescent="0.2">
      <c r="A19" s="328" t="s">
        <v>224</v>
      </c>
      <c r="B19" s="320" t="s">
        <v>588</v>
      </c>
      <c r="C19" s="43"/>
      <c r="D19" s="622" t="s">
        <v>10</v>
      </c>
      <c r="E19" s="623"/>
      <c r="F19" s="623"/>
      <c r="G19" s="624"/>
      <c r="H19" s="13"/>
      <c r="I19" s="271"/>
      <c r="J19" s="41"/>
      <c r="K19" s="306">
        <f t="shared" si="0"/>
        <v>0</v>
      </c>
      <c r="L19" s="306">
        <f t="shared" si="0"/>
        <v>0</v>
      </c>
      <c r="M19" s="308"/>
      <c r="N19" s="25"/>
      <c r="O19" s="25"/>
      <c r="P19" s="25"/>
      <c r="Q19" s="25"/>
      <c r="R19" s="25"/>
      <c r="S19" s="25"/>
      <c r="T19" s="57"/>
      <c r="U19" s="324"/>
      <c r="V19" s="57"/>
    </row>
    <row r="20" spans="1:22" ht="13.5" thickBot="1" x14ac:dyDescent="0.25">
      <c r="A20" s="328" t="s">
        <v>225</v>
      </c>
      <c r="B20" s="320" t="s">
        <v>589</v>
      </c>
      <c r="C20" s="43"/>
      <c r="D20" s="93" t="s">
        <v>11</v>
      </c>
      <c r="E20" s="71"/>
      <c r="F20" s="627"/>
      <c r="G20" s="628"/>
      <c r="H20" s="236"/>
      <c r="I20" s="272"/>
      <c r="J20" s="265"/>
      <c r="K20" s="307">
        <f t="shared" si="0"/>
        <v>0</v>
      </c>
      <c r="L20" s="307">
        <f t="shared" si="0"/>
        <v>0</v>
      </c>
      <c r="M20" s="308"/>
      <c r="N20" s="25"/>
      <c r="O20" s="25"/>
      <c r="P20" s="25"/>
      <c r="Q20" s="25"/>
      <c r="R20" s="25"/>
      <c r="S20" s="25"/>
      <c r="T20" s="57"/>
      <c r="U20" s="329"/>
      <c r="V20" s="57"/>
    </row>
    <row r="21" spans="1:22" ht="12.75" x14ac:dyDescent="0.2">
      <c r="A21" s="328" t="s">
        <v>226</v>
      </c>
      <c r="B21" s="320" t="s">
        <v>626</v>
      </c>
      <c r="C21" s="43"/>
      <c r="D21" s="82" t="s">
        <v>108</v>
      </c>
      <c r="E21" s="42"/>
      <c r="F21" s="42"/>
      <c r="G21" s="94"/>
      <c r="H21" s="237">
        <f>SUM(H17:H20)</f>
        <v>0</v>
      </c>
      <c r="I21" s="330">
        <f>SUM(I17:I20)</f>
        <v>0</v>
      </c>
      <c r="J21" s="331">
        <f>SUM(J17:J20)</f>
        <v>0</v>
      </c>
      <c r="K21" s="237">
        <f>SUM(K17:K20)</f>
        <v>0</v>
      </c>
      <c r="L21" s="237">
        <f>SUM(L17:L20)</f>
        <v>0</v>
      </c>
      <c r="M21" s="332"/>
      <c r="N21" s="25"/>
      <c r="O21" s="25"/>
      <c r="P21" s="25"/>
      <c r="Q21" s="25"/>
      <c r="R21" s="25"/>
      <c r="S21" s="25"/>
      <c r="T21" s="57"/>
      <c r="U21" s="327"/>
      <c r="V21" s="57"/>
    </row>
    <row r="22" spans="1:22" ht="12.75" x14ac:dyDescent="0.2">
      <c r="A22" s="319" t="s">
        <v>216</v>
      </c>
      <c r="B22" s="315" t="s">
        <v>583</v>
      </c>
      <c r="C22" s="82" t="s">
        <v>12</v>
      </c>
      <c r="D22" s="70"/>
      <c r="E22" s="70"/>
      <c r="F22" s="43"/>
      <c r="G22" s="43"/>
      <c r="H22" s="17"/>
      <c r="I22" s="333"/>
      <c r="J22" s="334"/>
      <c r="K22" s="17"/>
      <c r="L22" s="17"/>
      <c r="M22" s="308"/>
      <c r="N22" s="25"/>
      <c r="O22" s="25"/>
      <c r="P22" s="25"/>
      <c r="Q22" s="25"/>
      <c r="R22" s="25"/>
      <c r="S22" s="25"/>
      <c r="T22" s="57"/>
      <c r="U22" s="324"/>
      <c r="V22" s="57"/>
    </row>
    <row r="23" spans="1:22" ht="12.75" x14ac:dyDescent="0.2">
      <c r="A23" s="328" t="s">
        <v>217</v>
      </c>
      <c r="B23" s="320" t="s">
        <v>590</v>
      </c>
      <c r="C23" s="43"/>
      <c r="D23" s="622" t="s">
        <v>13</v>
      </c>
      <c r="E23" s="623"/>
      <c r="F23" s="623"/>
      <c r="G23" s="624"/>
      <c r="H23" s="13"/>
      <c r="I23" s="271"/>
      <c r="J23" s="41"/>
      <c r="K23" s="306">
        <f t="shared" ref="K23:L25" si="1">J23</f>
        <v>0</v>
      </c>
      <c r="L23" s="306">
        <f t="shared" si="1"/>
        <v>0</v>
      </c>
      <c r="M23" s="308"/>
      <c r="N23" s="25"/>
      <c r="O23" s="25"/>
      <c r="P23" s="25"/>
      <c r="Q23" s="25"/>
      <c r="R23" s="25"/>
      <c r="S23" s="25"/>
      <c r="T23" s="57"/>
      <c r="U23" s="324"/>
      <c r="V23" s="57"/>
    </row>
    <row r="24" spans="1:22" ht="12.75" x14ac:dyDescent="0.2">
      <c r="A24" s="328" t="s">
        <v>227</v>
      </c>
      <c r="B24" s="320" t="s">
        <v>591</v>
      </c>
      <c r="C24" s="43"/>
      <c r="D24" s="622" t="s">
        <v>14</v>
      </c>
      <c r="E24" s="623"/>
      <c r="F24" s="623"/>
      <c r="G24" s="624"/>
      <c r="H24" s="13"/>
      <c r="I24" s="271"/>
      <c r="J24" s="41"/>
      <c r="K24" s="306">
        <f t="shared" si="1"/>
        <v>0</v>
      </c>
      <c r="L24" s="306">
        <f t="shared" si="1"/>
        <v>0</v>
      </c>
      <c r="M24" s="308"/>
      <c r="N24" s="25"/>
      <c r="O24" s="25"/>
      <c r="P24" s="25"/>
      <c r="Q24" s="25"/>
      <c r="R24" s="25"/>
      <c r="S24" s="25"/>
      <c r="T24" s="57"/>
      <c r="U24" s="324"/>
      <c r="V24" s="57"/>
    </row>
    <row r="25" spans="1:22" ht="13.5" thickBot="1" x14ac:dyDescent="0.25">
      <c r="A25" s="328" t="s">
        <v>228</v>
      </c>
      <c r="B25" s="320" t="s">
        <v>592</v>
      </c>
      <c r="C25" s="43"/>
      <c r="D25" s="622" t="s">
        <v>15</v>
      </c>
      <c r="E25" s="623"/>
      <c r="F25" s="623"/>
      <c r="G25" s="624"/>
      <c r="H25" s="236"/>
      <c r="I25" s="272"/>
      <c r="J25" s="265"/>
      <c r="K25" s="307">
        <f t="shared" si="1"/>
        <v>0</v>
      </c>
      <c r="L25" s="307">
        <f t="shared" si="1"/>
        <v>0</v>
      </c>
      <c r="M25" s="308"/>
      <c r="N25" s="25"/>
      <c r="O25" s="25"/>
      <c r="P25" s="25"/>
      <c r="Q25" s="25"/>
      <c r="R25" s="25"/>
      <c r="S25" s="25"/>
      <c r="T25" s="57"/>
      <c r="U25" s="321"/>
      <c r="V25" s="57"/>
    </row>
    <row r="26" spans="1:22" ht="12.75" x14ac:dyDescent="0.2">
      <c r="A26" s="328" t="s">
        <v>229</v>
      </c>
      <c r="B26" s="320" t="s">
        <v>593</v>
      </c>
      <c r="C26" s="43"/>
      <c r="D26" s="630" t="s">
        <v>109</v>
      </c>
      <c r="E26" s="631"/>
      <c r="F26" s="631"/>
      <c r="G26" s="632"/>
      <c r="H26" s="237">
        <f>SUM(H23:H25)</f>
        <v>0</v>
      </c>
      <c r="I26" s="330">
        <f>SUM(I23:I25)</f>
        <v>0</v>
      </c>
      <c r="J26" s="331">
        <f>SUM(J23:J25)</f>
        <v>0</v>
      </c>
      <c r="K26" s="237">
        <f>SUM(K23:K25)</f>
        <v>0</v>
      </c>
      <c r="L26" s="237">
        <f>SUM(L23:L25)</f>
        <v>0</v>
      </c>
      <c r="M26" s="332"/>
      <c r="N26" s="25"/>
      <c r="O26" s="25"/>
      <c r="P26" s="25"/>
      <c r="Q26" s="25"/>
      <c r="R26" s="25"/>
      <c r="S26" s="25"/>
      <c r="T26" s="57"/>
      <c r="U26" s="335"/>
      <c r="V26" s="57"/>
    </row>
    <row r="27" spans="1:22" ht="12.75" x14ac:dyDescent="0.2">
      <c r="A27" s="319" t="s">
        <v>218</v>
      </c>
      <c r="B27" s="315" t="s">
        <v>594</v>
      </c>
      <c r="C27" s="82" t="s">
        <v>16</v>
      </c>
      <c r="D27" s="70"/>
      <c r="E27" s="43"/>
      <c r="F27" s="43"/>
      <c r="G27" s="43"/>
      <c r="H27" s="17"/>
      <c r="I27" s="333"/>
      <c r="J27" s="334"/>
      <c r="K27" s="17"/>
      <c r="L27" s="17"/>
      <c r="M27" s="308"/>
      <c r="N27" s="25"/>
      <c r="O27" s="25"/>
      <c r="P27" s="25"/>
      <c r="Q27" s="25"/>
      <c r="R27" s="25"/>
      <c r="S27" s="25"/>
      <c r="T27" s="57"/>
      <c r="U27" s="335"/>
      <c r="V27" s="57"/>
    </row>
    <row r="28" spans="1:22" ht="12.75" x14ac:dyDescent="0.2">
      <c r="A28" s="328" t="s">
        <v>219</v>
      </c>
      <c r="B28" s="320" t="s">
        <v>595</v>
      </c>
      <c r="C28" s="43"/>
      <c r="D28" s="93" t="s">
        <v>17</v>
      </c>
      <c r="E28" s="42"/>
      <c r="F28" s="42"/>
      <c r="G28" s="95"/>
      <c r="H28" s="13"/>
      <c r="I28" s="271"/>
      <c r="J28" s="41"/>
      <c r="K28" s="306">
        <f t="shared" ref="K28:L30" si="2">J28</f>
        <v>0</v>
      </c>
      <c r="L28" s="306">
        <f t="shared" si="2"/>
        <v>0</v>
      </c>
      <c r="M28" s="308"/>
      <c r="N28" s="25"/>
      <c r="O28" s="25"/>
      <c r="P28" s="25"/>
      <c r="Q28" s="25"/>
      <c r="R28" s="25"/>
      <c r="S28" s="25"/>
      <c r="T28" s="57"/>
      <c r="U28" s="324"/>
      <c r="V28" s="57"/>
    </row>
    <row r="29" spans="1:22" ht="12.75" x14ac:dyDescent="0.2">
      <c r="A29" s="328" t="s">
        <v>230</v>
      </c>
      <c r="B29" s="320" t="s">
        <v>596</v>
      </c>
      <c r="C29" s="43"/>
      <c r="D29" s="93" t="s">
        <v>18</v>
      </c>
      <c r="E29" s="42"/>
      <c r="F29" s="42"/>
      <c r="G29" s="95"/>
      <c r="H29" s="13"/>
      <c r="I29" s="271"/>
      <c r="J29" s="41"/>
      <c r="K29" s="306">
        <f t="shared" si="2"/>
        <v>0</v>
      </c>
      <c r="L29" s="306">
        <f t="shared" si="2"/>
        <v>0</v>
      </c>
      <c r="M29" s="308"/>
      <c r="N29" s="25"/>
      <c r="O29" s="25"/>
      <c r="P29" s="25"/>
      <c r="Q29" s="25"/>
      <c r="R29" s="25"/>
      <c r="S29" s="25"/>
      <c r="T29" s="57"/>
      <c r="U29" s="324"/>
      <c r="V29" s="57"/>
    </row>
    <row r="30" spans="1:22" ht="13.5" thickBot="1" x14ac:dyDescent="0.25">
      <c r="A30" s="328" t="s">
        <v>231</v>
      </c>
      <c r="B30" s="320" t="str">
        <f>IF(SUM('Additional Details'!$M$22:$P$22)=0,"R-4.3","R-4.3")</f>
        <v>R-4.3</v>
      </c>
      <c r="C30" s="43"/>
      <c r="D30" s="93" t="s">
        <v>19</v>
      </c>
      <c r="E30" s="42"/>
      <c r="F30" s="42"/>
      <c r="G30" s="95"/>
      <c r="H30" s="236"/>
      <c r="I30" s="272"/>
      <c r="J30" s="265"/>
      <c r="K30" s="307">
        <f t="shared" si="2"/>
        <v>0</v>
      </c>
      <c r="L30" s="307">
        <f t="shared" si="2"/>
        <v>0</v>
      </c>
      <c r="M30" s="308"/>
      <c r="N30" s="25"/>
      <c r="O30" s="25"/>
      <c r="P30" s="25"/>
      <c r="Q30" s="25"/>
      <c r="R30" s="25"/>
      <c r="S30" s="25"/>
      <c r="T30" s="57"/>
      <c r="U30" s="324"/>
      <c r="V30" s="57"/>
    </row>
    <row r="31" spans="1:22" ht="12.75" x14ac:dyDescent="0.2">
      <c r="A31" s="328" t="s">
        <v>232</v>
      </c>
      <c r="B31" s="320" t="s">
        <v>597</v>
      </c>
      <c r="C31" s="43"/>
      <c r="D31" s="82" t="s">
        <v>110</v>
      </c>
      <c r="E31" s="42"/>
      <c r="F31" s="42"/>
      <c r="G31" s="94"/>
      <c r="H31" s="251">
        <f>SUM(H28:H30)</f>
        <v>0</v>
      </c>
      <c r="I31" s="336">
        <f>SUM(I28:I30)</f>
        <v>0</v>
      </c>
      <c r="J31" s="337">
        <f>SUM(J28:J30)</f>
        <v>0</v>
      </c>
      <c r="K31" s="251">
        <f>SUM(K28:K30)</f>
        <v>0</v>
      </c>
      <c r="L31" s="251">
        <f>SUM(L28:L30)</f>
        <v>0</v>
      </c>
      <c r="M31" s="308"/>
      <c r="N31" s="25"/>
      <c r="O31" s="25"/>
      <c r="P31" s="25"/>
      <c r="Q31" s="25"/>
      <c r="R31" s="25"/>
      <c r="S31" s="25"/>
      <c r="T31" s="57"/>
      <c r="U31" s="338"/>
      <c r="V31" s="57"/>
    </row>
    <row r="32" spans="1:22" ht="12.75" x14ac:dyDescent="0.2">
      <c r="A32" s="319" t="s">
        <v>220</v>
      </c>
      <c r="B32" s="315" t="s">
        <v>598</v>
      </c>
      <c r="C32" s="82" t="s">
        <v>660</v>
      </c>
      <c r="D32" s="70"/>
      <c r="E32" s="43"/>
      <c r="F32" s="43"/>
      <c r="G32" s="43"/>
      <c r="H32" s="17"/>
      <c r="I32" s="333"/>
      <c r="J32" s="334"/>
      <c r="K32" s="17"/>
      <c r="L32" s="17"/>
      <c r="M32" s="308"/>
      <c r="N32" s="25"/>
      <c r="O32" s="25"/>
      <c r="P32" s="25"/>
      <c r="Q32" s="25"/>
      <c r="R32" s="25"/>
      <c r="S32" s="25"/>
      <c r="T32" s="57"/>
      <c r="U32" s="321"/>
      <c r="V32" s="57"/>
    </row>
    <row r="33" spans="1:22" ht="12.75" x14ac:dyDescent="0.2">
      <c r="A33" s="328" t="s">
        <v>221</v>
      </c>
      <c r="B33" s="320" t="s">
        <v>627</v>
      </c>
      <c r="C33" s="43"/>
      <c r="D33" s="622" t="s">
        <v>21</v>
      </c>
      <c r="E33" s="629"/>
      <c r="F33" s="66"/>
      <c r="G33" s="43"/>
      <c r="H33" s="13"/>
      <c r="I33" s="271"/>
      <c r="J33" s="41"/>
      <c r="K33" s="306">
        <f>J33</f>
        <v>0</v>
      </c>
      <c r="L33" s="306">
        <f>K33</f>
        <v>0</v>
      </c>
      <c r="M33" s="308"/>
      <c r="N33" s="25"/>
      <c r="O33" s="25"/>
      <c r="P33" s="25"/>
      <c r="Q33" s="25"/>
      <c r="R33" s="25"/>
      <c r="S33" s="25"/>
      <c r="T33" s="57"/>
      <c r="U33" s="338"/>
      <c r="V33" s="57"/>
    </row>
    <row r="34" spans="1:22" ht="12.75" x14ac:dyDescent="0.2">
      <c r="A34" s="328" t="s">
        <v>233</v>
      </c>
      <c r="B34" s="320" t="s">
        <v>628</v>
      </c>
      <c r="C34" s="43"/>
      <c r="D34" s="629" t="s">
        <v>287</v>
      </c>
      <c r="E34" s="629"/>
      <c r="F34" s="633"/>
      <c r="G34" s="634"/>
      <c r="H34" s="13"/>
      <c r="I34" s="273"/>
      <c r="J34" s="266"/>
      <c r="K34" s="306">
        <f>J34</f>
        <v>0</v>
      </c>
      <c r="L34" s="306">
        <f>K34</f>
        <v>0</v>
      </c>
      <c r="M34" s="308"/>
      <c r="N34" s="25"/>
      <c r="O34" s="25"/>
      <c r="P34" s="25"/>
      <c r="Q34" s="25"/>
      <c r="R34" s="25"/>
      <c r="S34" s="25"/>
      <c r="T34" s="57"/>
      <c r="U34" s="324"/>
      <c r="V34" s="57"/>
    </row>
    <row r="35" spans="1:22" ht="13.5" thickBot="1" x14ac:dyDescent="0.25">
      <c r="A35" s="328" t="str">
        <f>IF(SUM('Additional Details'!$M$22:$P$22)=0,"G-4.3","G-4.3")</f>
        <v>G-4.3</v>
      </c>
      <c r="B35" s="320" t="s">
        <v>629</v>
      </c>
      <c r="C35" s="43"/>
      <c r="D35" s="629" t="str">
        <f>IF(SUM('Additional Details'!$M$22:$P$22)=0,"Other: Additional","Other: See Additional")</f>
        <v>Other: Additional</v>
      </c>
      <c r="E35" s="629"/>
      <c r="F35" s="25"/>
      <c r="G35" s="25"/>
      <c r="H35" s="248" t="str">
        <f>IF('Additional Details'!M22=0,"",'Additional Details'!M22)</f>
        <v/>
      </c>
      <c r="I35" s="274" t="str">
        <f>IF('Additional Details'!N22=0,"",'Additional Details'!N22)</f>
        <v/>
      </c>
      <c r="J35" s="267" t="str">
        <f>IF('Additional Details'!O22=0,"",'Additional Details'!O22)</f>
        <v/>
      </c>
      <c r="K35" s="248" t="str">
        <f>IF('Additional Details'!P22=0,"",'Additional Details'!P22)</f>
        <v/>
      </c>
      <c r="L35" s="248" t="str">
        <f>IF('Additional Details'!Q22=0,"",'Additional Details'!Q22)</f>
        <v/>
      </c>
      <c r="M35" s="308"/>
      <c r="N35" s="25"/>
      <c r="O35" s="25"/>
      <c r="P35" s="25"/>
      <c r="Q35" s="25"/>
      <c r="R35" s="25"/>
      <c r="S35" s="25"/>
      <c r="T35" s="57"/>
      <c r="U35" s="324"/>
      <c r="V35" s="57"/>
    </row>
    <row r="36" spans="1:22" ht="13.5" thickBot="1" x14ac:dyDescent="0.25">
      <c r="A36" s="328" t="s">
        <v>377</v>
      </c>
      <c r="B36" s="320" t="s">
        <v>630</v>
      </c>
      <c r="C36" s="43"/>
      <c r="D36" s="82" t="s">
        <v>111</v>
      </c>
      <c r="E36" s="339"/>
      <c r="F36" s="25"/>
      <c r="G36" s="25"/>
      <c r="H36" s="249">
        <f>SUM(H33:H35)</f>
        <v>0</v>
      </c>
      <c r="I36" s="340">
        <f>SUM(I33:I35)</f>
        <v>0</v>
      </c>
      <c r="J36" s="341">
        <f>SUM(J33:J35)</f>
        <v>0</v>
      </c>
      <c r="K36" s="249">
        <f>SUM(K33:K35)</f>
        <v>0</v>
      </c>
      <c r="L36" s="249">
        <f>SUM(L33:L35)</f>
        <v>0</v>
      </c>
      <c r="M36" s="308"/>
      <c r="N36" s="25"/>
      <c r="O36" s="285"/>
      <c r="P36" s="285"/>
      <c r="Q36" s="285"/>
      <c r="R36" s="25"/>
      <c r="S36" s="25"/>
      <c r="T36" s="57"/>
      <c r="U36" s="324"/>
      <c r="V36" s="57"/>
    </row>
    <row r="37" spans="1:22" ht="13.5" thickBot="1" x14ac:dyDescent="0.25">
      <c r="A37" s="319" t="s">
        <v>222</v>
      </c>
      <c r="B37" s="320" t="s">
        <v>659</v>
      </c>
      <c r="C37" s="70" t="s">
        <v>120</v>
      </c>
      <c r="D37" s="71"/>
      <c r="E37" s="71"/>
      <c r="F37" s="342"/>
      <c r="G37" s="72"/>
      <c r="H37" s="343">
        <f>+H36+H31+H26+H21</f>
        <v>0</v>
      </c>
      <c r="I37" s="344">
        <f>+I36+I31+I26+I21</f>
        <v>0</v>
      </c>
      <c r="J37" s="345">
        <f>+J36+J31+J26+J21</f>
        <v>0</v>
      </c>
      <c r="K37" s="346">
        <f>+K36+K31+K26+K21</f>
        <v>0</v>
      </c>
      <c r="L37" s="250">
        <f>+L36+L31+L26+L21</f>
        <v>0</v>
      </c>
      <c r="M37" s="308"/>
      <c r="N37" s="25"/>
      <c r="O37" s="25"/>
      <c r="P37" s="25"/>
      <c r="Q37" s="25"/>
      <c r="R37" s="25"/>
      <c r="S37" s="25"/>
      <c r="T37" s="57"/>
      <c r="U37" s="324"/>
      <c r="V37" s="57"/>
    </row>
    <row r="38" spans="1:22" ht="12.75" x14ac:dyDescent="0.2">
      <c r="A38" s="319"/>
      <c r="B38" s="315"/>
      <c r="C38" s="98"/>
      <c r="D38" s="99"/>
      <c r="E38" s="347"/>
      <c r="F38" s="347"/>
      <c r="G38" s="100"/>
      <c r="H38" s="36"/>
      <c r="I38" s="36"/>
      <c r="J38" s="36"/>
      <c r="K38" s="36"/>
      <c r="L38" s="36"/>
      <c r="M38" s="308"/>
      <c r="N38" s="25"/>
      <c r="O38" s="25"/>
      <c r="P38" s="25"/>
      <c r="Q38" s="25"/>
      <c r="R38" s="25"/>
      <c r="S38" s="25"/>
      <c r="T38" s="57"/>
      <c r="U38" s="348"/>
      <c r="V38" s="57"/>
    </row>
    <row r="39" spans="1:22" ht="12.75" x14ac:dyDescent="0.2">
      <c r="A39" s="349" t="s">
        <v>354</v>
      </c>
      <c r="B39" s="315" t="s">
        <v>706</v>
      </c>
      <c r="C39" s="59" t="s">
        <v>125</v>
      </c>
      <c r="D39" s="43"/>
      <c r="E39" s="43"/>
      <c r="F39" s="43"/>
      <c r="G39" s="43"/>
      <c r="H39" s="17"/>
      <c r="I39" s="333"/>
      <c r="J39" s="334"/>
      <c r="K39" s="17"/>
      <c r="L39" s="17"/>
      <c r="M39" s="308"/>
      <c r="N39" s="25"/>
      <c r="O39" s="25"/>
      <c r="P39" s="25"/>
      <c r="Q39" s="25"/>
      <c r="R39" s="25"/>
      <c r="S39" s="25"/>
      <c r="T39" s="57"/>
      <c r="U39" s="321"/>
      <c r="V39" s="57"/>
    </row>
    <row r="40" spans="1:22" ht="12.75" x14ac:dyDescent="0.2">
      <c r="A40" s="328" t="s">
        <v>359</v>
      </c>
      <c r="B40" s="320" t="s">
        <v>705</v>
      </c>
      <c r="C40" s="124" t="s">
        <v>24</v>
      </c>
      <c r="D40" s="43" t="s">
        <v>27</v>
      </c>
      <c r="E40" s="43"/>
      <c r="F40" s="43"/>
      <c r="G40" s="43"/>
      <c r="H40" s="13"/>
      <c r="I40" s="271"/>
      <c r="J40" s="41"/>
      <c r="K40" s="306">
        <f>J40</f>
        <v>0</v>
      </c>
      <c r="L40" s="306">
        <f>K40</f>
        <v>0</v>
      </c>
      <c r="M40" s="308"/>
      <c r="N40" s="25"/>
      <c r="O40" s="25"/>
      <c r="P40" s="25"/>
      <c r="Q40" s="25"/>
      <c r="R40" s="25"/>
      <c r="S40" s="25"/>
      <c r="T40" s="57"/>
      <c r="U40" s="348"/>
      <c r="V40" s="57"/>
    </row>
    <row r="41" spans="1:22" ht="12.75" x14ac:dyDescent="0.2">
      <c r="A41" s="328" t="s">
        <v>360</v>
      </c>
      <c r="B41" s="320" t="s">
        <v>707</v>
      </c>
      <c r="C41" s="124" t="s">
        <v>25</v>
      </c>
      <c r="D41" s="43" t="s">
        <v>122</v>
      </c>
      <c r="E41" s="43"/>
      <c r="F41" s="43"/>
      <c r="G41" s="43"/>
      <c r="H41" s="17"/>
      <c r="I41" s="333"/>
      <c r="J41" s="334"/>
      <c r="K41" s="17"/>
      <c r="L41" s="17"/>
      <c r="M41" s="308"/>
      <c r="N41" s="25"/>
      <c r="O41" s="25"/>
      <c r="P41" s="25"/>
      <c r="Q41" s="25"/>
      <c r="R41" s="25"/>
      <c r="S41" s="25"/>
      <c r="T41" s="57"/>
      <c r="U41" s="324"/>
      <c r="V41" s="57"/>
    </row>
    <row r="42" spans="1:22" ht="12.75" x14ac:dyDescent="0.2">
      <c r="A42" s="328" t="s">
        <v>361</v>
      </c>
      <c r="B42" s="320" t="s">
        <v>708</v>
      </c>
      <c r="C42" s="124"/>
      <c r="D42" s="621"/>
      <c r="E42" s="621"/>
      <c r="F42" s="621"/>
      <c r="G42" s="43"/>
      <c r="H42" s="13"/>
      <c r="I42" s="271"/>
      <c r="J42" s="41"/>
      <c r="K42" s="306">
        <f>J42</f>
        <v>0</v>
      </c>
      <c r="L42" s="306">
        <f>K42</f>
        <v>0</v>
      </c>
      <c r="M42" s="308"/>
      <c r="N42" s="25"/>
      <c r="O42" s="25"/>
      <c r="P42" s="25"/>
      <c r="Q42" s="25"/>
      <c r="R42" s="25"/>
      <c r="S42" s="25"/>
      <c r="T42" s="57"/>
      <c r="U42" s="324"/>
      <c r="V42" s="57"/>
    </row>
    <row r="43" spans="1:22" ht="12.75" x14ac:dyDescent="0.2">
      <c r="A43" s="328" t="s">
        <v>362</v>
      </c>
      <c r="B43" s="320" t="s">
        <v>709</v>
      </c>
      <c r="C43" s="124"/>
      <c r="D43" s="620"/>
      <c r="E43" s="620"/>
      <c r="F43" s="620"/>
      <c r="G43" s="43"/>
      <c r="H43" s="14"/>
      <c r="I43" s="275"/>
      <c r="J43" s="268"/>
      <c r="K43" s="306">
        <f>J43</f>
        <v>0</v>
      </c>
      <c r="L43" s="306">
        <f>K43</f>
        <v>0</v>
      </c>
      <c r="M43" s="308"/>
      <c r="N43" s="25"/>
      <c r="O43" s="25"/>
      <c r="P43" s="25"/>
      <c r="Q43" s="25"/>
      <c r="R43" s="25"/>
      <c r="S43" s="25"/>
      <c r="T43" s="57"/>
      <c r="U43" s="348"/>
      <c r="V43" s="57"/>
    </row>
    <row r="44" spans="1:22" ht="13.5" thickBot="1" x14ac:dyDescent="0.25">
      <c r="A44" s="328" t="s">
        <v>363</v>
      </c>
      <c r="B44" s="320" t="s">
        <v>710</v>
      </c>
      <c r="C44" s="124"/>
      <c r="D44" s="619" t="str">
        <f>IF(SUM('Additional Details'!$M$25:$P$25)=0,"","See Additional Details")</f>
        <v/>
      </c>
      <c r="E44" s="619"/>
      <c r="F44" s="619"/>
      <c r="G44" s="43"/>
      <c r="H44" s="235" t="str">
        <f>IF('Additional Details'!M25=0,"",'Additional Details'!M25)</f>
        <v/>
      </c>
      <c r="I44" s="276" t="str">
        <f>IF('Additional Details'!N25=0,"",'Additional Details'!N25)</f>
        <v/>
      </c>
      <c r="J44" s="269" t="str">
        <f>IF('Additional Details'!O25=0,"",'Additional Details'!O25)</f>
        <v/>
      </c>
      <c r="K44" s="235" t="str">
        <f>IF('Additional Details'!P25=0,"",'Additional Details'!P25)</f>
        <v/>
      </c>
      <c r="L44" s="235" t="str">
        <f>IF('Additional Details'!Q25=0,"",'Additional Details'!Q25)</f>
        <v/>
      </c>
      <c r="M44" s="308"/>
      <c r="N44" s="25"/>
      <c r="O44" s="25"/>
      <c r="P44" s="25"/>
      <c r="Q44" s="25"/>
      <c r="R44" s="25"/>
      <c r="S44" s="25"/>
      <c r="T44" s="57"/>
      <c r="U44" s="321"/>
      <c r="V44" s="57"/>
    </row>
    <row r="45" spans="1:22" ht="13.5" thickBot="1" x14ac:dyDescent="0.25">
      <c r="A45" s="328" t="s">
        <v>378</v>
      </c>
      <c r="B45" s="320" t="s">
        <v>711</v>
      </c>
      <c r="C45" s="59" t="str">
        <f>IF(SUM('Additional Details'!M25:P25)&gt;0,"Total Other Forecasted Revenue (a+b) with additional details","Total Other Forecasted Revenue (a+b)")</f>
        <v>Total Other Forecasted Revenue (a+b)</v>
      </c>
      <c r="D45" s="25"/>
      <c r="E45" s="43"/>
      <c r="F45" s="43"/>
      <c r="G45" s="43"/>
      <c r="H45" s="350">
        <f>SUM(H40:H44)</f>
        <v>0</v>
      </c>
      <c r="I45" s="351">
        <f>SUM(I40:I44)</f>
        <v>0</v>
      </c>
      <c r="J45" s="352">
        <f>SUM(J40:J44)</f>
        <v>0</v>
      </c>
      <c r="K45" s="353">
        <f>SUM(K40:K44)</f>
        <v>0</v>
      </c>
      <c r="L45" s="238">
        <f>SUM(L40:L44)</f>
        <v>0</v>
      </c>
      <c r="M45" s="308"/>
      <c r="N45" s="25"/>
      <c r="O45" s="25"/>
      <c r="P45" s="25"/>
      <c r="Q45" s="25"/>
      <c r="R45" s="25"/>
      <c r="S45" s="25"/>
      <c r="T45" s="57"/>
      <c r="U45" s="348"/>
      <c r="V45" s="57"/>
    </row>
    <row r="46" spans="1:22" ht="12.75" x14ac:dyDescent="0.2">
      <c r="A46" s="25"/>
      <c r="B46" s="25"/>
      <c r="C46" s="25"/>
      <c r="D46" s="25"/>
      <c r="E46" s="25"/>
      <c r="F46" s="25"/>
      <c r="G46" s="25"/>
      <c r="H46" s="25"/>
      <c r="I46" s="25"/>
      <c r="J46" s="25"/>
      <c r="K46" s="25"/>
      <c r="L46" s="25"/>
      <c r="M46" s="308"/>
      <c r="N46" s="25"/>
      <c r="O46" s="25"/>
      <c r="P46" s="25"/>
      <c r="Q46" s="25"/>
      <c r="R46" s="25"/>
      <c r="S46" s="25"/>
      <c r="T46" s="57"/>
      <c r="U46" s="324"/>
      <c r="V46" s="57"/>
    </row>
    <row r="47" spans="1:22" ht="12.75" x14ac:dyDescent="0.2">
      <c r="A47" s="25"/>
      <c r="B47" s="25"/>
      <c r="C47" s="25"/>
      <c r="D47" s="25"/>
      <c r="E47" s="25"/>
      <c r="F47" s="25"/>
      <c r="G47" s="25"/>
      <c r="H47" s="25"/>
      <c r="I47" s="25"/>
      <c r="J47" s="25"/>
      <c r="K47" s="25"/>
      <c r="L47" s="25"/>
      <c r="M47" s="308"/>
      <c r="N47" s="25"/>
      <c r="O47" s="25"/>
      <c r="P47" s="25"/>
      <c r="Q47" s="25"/>
      <c r="R47" s="25"/>
      <c r="S47" s="25"/>
      <c r="T47" s="57"/>
      <c r="U47" s="324"/>
      <c r="V47" s="57"/>
    </row>
    <row r="48" spans="1:22" ht="12.75" x14ac:dyDescent="0.2">
      <c r="A48" s="25"/>
      <c r="B48" s="25"/>
      <c r="C48" s="25"/>
      <c r="D48" s="25"/>
      <c r="E48" s="25"/>
      <c r="F48" s="25"/>
      <c r="G48" s="25"/>
      <c r="H48" s="25"/>
      <c r="I48" s="25"/>
      <c r="J48" s="25"/>
      <c r="K48" s="25"/>
      <c r="L48" s="25"/>
      <c r="M48" s="308"/>
      <c r="N48" s="25"/>
      <c r="O48" s="25"/>
      <c r="P48" s="25"/>
      <c r="Q48" s="25"/>
      <c r="R48" s="25"/>
      <c r="S48" s="25"/>
      <c r="T48" s="57"/>
      <c r="U48" s="324"/>
      <c r="V48" s="57"/>
    </row>
    <row r="49" spans="1:22" ht="12.75" x14ac:dyDescent="0.2">
      <c r="A49" s="25"/>
      <c r="B49" s="25"/>
      <c r="C49" s="25"/>
      <c r="D49" s="25"/>
      <c r="E49" s="25"/>
      <c r="F49" s="25"/>
      <c r="G49" s="25"/>
      <c r="H49" s="25"/>
      <c r="I49" s="25"/>
      <c r="J49" s="25"/>
      <c r="K49" s="25"/>
      <c r="L49" s="25"/>
      <c r="M49" s="308"/>
      <c r="N49" s="25"/>
      <c r="O49" s="25"/>
      <c r="P49" s="25"/>
      <c r="Q49" s="25"/>
      <c r="R49" s="25"/>
      <c r="S49" s="25"/>
      <c r="T49" s="57"/>
      <c r="U49" s="348"/>
      <c r="V49" s="57"/>
    </row>
    <row r="50" spans="1:22" ht="12.95" customHeight="1" x14ac:dyDescent="0.2">
      <c r="A50" s="25"/>
      <c r="B50" s="25"/>
      <c r="C50" s="25"/>
      <c r="D50" s="25"/>
      <c r="E50" s="25"/>
      <c r="F50" s="25"/>
      <c r="G50" s="25"/>
      <c r="H50" s="25"/>
      <c r="I50" s="25"/>
      <c r="J50" s="25"/>
      <c r="K50" s="25"/>
      <c r="L50" s="25"/>
      <c r="M50" s="25"/>
      <c r="N50" s="25"/>
      <c r="O50" s="25"/>
      <c r="P50" s="25"/>
      <c r="Q50" s="25"/>
      <c r="R50" s="25"/>
      <c r="S50" s="25"/>
      <c r="T50" s="57"/>
      <c r="U50" s="321"/>
      <c r="V50" s="57"/>
    </row>
    <row r="51" spans="1:22" ht="12.95" customHeight="1" x14ac:dyDescent="0.2">
      <c r="A51" s="25"/>
      <c r="B51" s="25"/>
      <c r="C51" s="25"/>
      <c r="D51" s="25"/>
      <c r="E51" s="25"/>
      <c r="F51" s="25"/>
      <c r="G51" s="25"/>
      <c r="H51" s="25"/>
      <c r="I51" s="25"/>
      <c r="J51" s="25"/>
      <c r="K51" s="25"/>
      <c r="L51" s="25"/>
      <c r="M51" s="25"/>
      <c r="N51" s="25"/>
      <c r="O51" s="25"/>
      <c r="P51" s="25"/>
      <c r="Q51" s="25"/>
      <c r="R51" s="25"/>
      <c r="S51" s="25"/>
      <c r="T51" s="57"/>
      <c r="U51" s="324"/>
      <c r="V51" s="57"/>
    </row>
    <row r="52" spans="1:22" ht="12.95" customHeight="1" x14ac:dyDescent="0.2">
      <c r="A52" s="25"/>
      <c r="B52" s="25"/>
      <c r="C52" s="25"/>
      <c r="D52" s="25"/>
      <c r="E52" s="25"/>
      <c r="F52" s="25"/>
      <c r="G52" s="25"/>
      <c r="H52" s="25"/>
      <c r="I52" s="25"/>
      <c r="J52" s="25"/>
      <c r="K52" s="25"/>
      <c r="L52" s="25"/>
      <c r="M52" s="25"/>
      <c r="N52" s="25"/>
      <c r="O52" s="25"/>
      <c r="P52" s="25"/>
      <c r="Q52" s="25"/>
      <c r="R52" s="25"/>
      <c r="S52" s="25"/>
      <c r="T52" s="57"/>
      <c r="U52" s="324"/>
      <c r="V52" s="57"/>
    </row>
    <row r="53" spans="1:22" ht="12.95" customHeight="1" x14ac:dyDescent="0.2">
      <c r="A53" s="25"/>
      <c r="B53" s="25"/>
      <c r="C53" s="25"/>
      <c r="D53" s="25"/>
      <c r="E53" s="25"/>
      <c r="F53" s="25"/>
      <c r="G53" s="25"/>
      <c r="H53" s="25"/>
      <c r="I53" s="25"/>
      <c r="J53" s="25"/>
      <c r="K53" s="25"/>
      <c r="L53" s="25"/>
      <c r="M53" s="25"/>
      <c r="N53" s="25"/>
      <c r="O53" s="25"/>
      <c r="P53" s="25"/>
      <c r="Q53" s="25"/>
      <c r="R53" s="25"/>
      <c r="S53" s="25"/>
      <c r="T53" s="57"/>
      <c r="U53" s="335"/>
      <c r="V53" s="57"/>
    </row>
    <row r="54" spans="1:22" ht="12.95" customHeight="1" x14ac:dyDescent="0.2">
      <c r="A54" s="25"/>
      <c r="B54" s="25"/>
      <c r="C54" s="25"/>
      <c r="D54" s="25"/>
      <c r="E54" s="25"/>
      <c r="F54" s="25"/>
      <c r="G54" s="25"/>
      <c r="H54" s="25"/>
      <c r="I54" s="25"/>
      <c r="J54" s="25"/>
      <c r="K54" s="25"/>
      <c r="L54" s="25"/>
      <c r="M54" s="25"/>
      <c r="N54" s="25"/>
      <c r="O54" s="25"/>
      <c r="P54" s="25"/>
      <c r="Q54" s="25"/>
      <c r="R54" s="25"/>
      <c r="S54" s="25"/>
      <c r="T54" s="57"/>
      <c r="U54" s="335"/>
      <c r="V54" s="57"/>
    </row>
    <row r="55" spans="1:22" ht="12.95" customHeight="1" x14ac:dyDescent="0.2">
      <c r="A55" s="25"/>
      <c r="B55" s="25"/>
      <c r="C55" s="25"/>
      <c r="D55" s="25"/>
      <c r="E55" s="25"/>
      <c r="F55" s="25"/>
      <c r="G55" s="25"/>
      <c r="H55" s="25"/>
      <c r="I55" s="25"/>
      <c r="J55" s="25"/>
      <c r="K55" s="25"/>
      <c r="L55" s="25"/>
      <c r="M55" s="25"/>
      <c r="N55" s="25"/>
      <c r="O55" s="25"/>
      <c r="P55" s="25"/>
      <c r="Q55" s="25"/>
      <c r="R55" s="25"/>
      <c r="S55" s="25"/>
      <c r="T55" s="57"/>
      <c r="U55" s="321"/>
      <c r="V55" s="57"/>
    </row>
    <row r="56" spans="1:22" ht="12.95" customHeight="1" x14ac:dyDescent="0.2">
      <c r="A56" s="25"/>
      <c r="B56" s="25"/>
      <c r="C56" s="25"/>
      <c r="D56" s="25"/>
      <c r="E56" s="25"/>
      <c r="F56" s="25"/>
      <c r="G56" s="25"/>
      <c r="H56" s="25"/>
      <c r="I56" s="25"/>
      <c r="J56" s="25"/>
      <c r="K56" s="25"/>
      <c r="L56" s="25"/>
      <c r="M56" s="25"/>
      <c r="N56" s="25"/>
      <c r="O56" s="25"/>
      <c r="P56" s="25"/>
      <c r="Q56" s="25"/>
      <c r="R56" s="25"/>
      <c r="S56" s="25"/>
      <c r="T56" s="57"/>
      <c r="U56" s="171"/>
      <c r="V56" s="57"/>
    </row>
    <row r="57" spans="1:22" ht="12.95" customHeight="1" x14ac:dyDescent="0.2">
      <c r="A57" s="25"/>
      <c r="B57" s="25"/>
      <c r="C57" s="25"/>
      <c r="D57" s="25"/>
      <c r="E57" s="25"/>
      <c r="F57" s="25"/>
      <c r="G57" s="25"/>
      <c r="H57" s="25"/>
      <c r="I57" s="25"/>
      <c r="J57" s="25"/>
      <c r="K57" s="25"/>
      <c r="L57" s="25"/>
      <c r="M57" s="25"/>
      <c r="N57" s="25"/>
      <c r="O57" s="25"/>
      <c r="P57" s="25"/>
      <c r="Q57" s="25"/>
      <c r="R57" s="25"/>
      <c r="S57" s="25"/>
      <c r="T57" s="57"/>
      <c r="U57" s="313"/>
      <c r="V57" s="57"/>
    </row>
    <row r="58" spans="1:22" ht="12.95" customHeight="1" x14ac:dyDescent="0.2">
      <c r="A58" s="25"/>
      <c r="B58" s="25"/>
      <c r="C58" s="25"/>
      <c r="D58" s="25"/>
      <c r="E58" s="25"/>
      <c r="F58" s="25"/>
      <c r="G58" s="25"/>
      <c r="H58" s="25"/>
      <c r="I58" s="25"/>
      <c r="J58" s="25"/>
      <c r="K58" s="25"/>
      <c r="L58" s="25"/>
      <c r="M58" s="25"/>
      <c r="N58" s="25"/>
      <c r="O58" s="25"/>
      <c r="P58" s="25"/>
      <c r="Q58" s="25"/>
      <c r="R58" s="25"/>
      <c r="S58" s="25"/>
      <c r="T58" s="57"/>
      <c r="U58" s="313"/>
      <c r="V58" s="57"/>
    </row>
  </sheetData>
  <sheetProtection password="C531" sheet="1" objects="1" scenarios="1"/>
  <customSheetViews>
    <customSheetView guid="{0B3B259A-F546-4942-9F14-1E30016B7227}">
      <selection activeCell="I36" sqref="I36"/>
      <pageMargins left="0.7" right="0.7" top="0.75" bottom="0.75" header="0.3" footer="0.3"/>
    </customSheetView>
  </customSheetViews>
  <mergeCells count="18">
    <mergeCell ref="B3:E3"/>
    <mergeCell ref="B4:E4"/>
    <mergeCell ref="B1:L1"/>
    <mergeCell ref="D44:F44"/>
    <mergeCell ref="D43:F43"/>
    <mergeCell ref="D42:F42"/>
    <mergeCell ref="D19:G19"/>
    <mergeCell ref="D17:G17"/>
    <mergeCell ref="D18:G18"/>
    <mergeCell ref="F20:G20"/>
    <mergeCell ref="D35:E35"/>
    <mergeCell ref="D33:E33"/>
    <mergeCell ref="D34:E34"/>
    <mergeCell ref="D24:G24"/>
    <mergeCell ref="D26:G26"/>
    <mergeCell ref="D25:G25"/>
    <mergeCell ref="D23:G23"/>
    <mergeCell ref="F34:G34"/>
  </mergeCells>
  <conditionalFormatting sqref="K10:L11 K17:L21 K42:L43 K44 K23:L26 K28:L31 K45:L45">
    <cfRule type="expression" dxfId="39" priority="14" stopIfTrue="1">
      <formula>($B$1="Proposed Budget")</formula>
    </cfRule>
  </conditionalFormatting>
  <conditionalFormatting sqref="K35:L37">
    <cfRule type="expression" dxfId="38" priority="13" stopIfTrue="1">
      <formula>($B$1="Proposed Budget")</formula>
    </cfRule>
  </conditionalFormatting>
  <conditionalFormatting sqref="L11">
    <cfRule type="expression" dxfId="37" priority="5">
      <formula>L11&lt;&gt;K11</formula>
    </cfRule>
  </conditionalFormatting>
  <conditionalFormatting sqref="L10">
    <cfRule type="expression" dxfId="36" priority="4">
      <formula>L10&lt;&gt;K10</formula>
    </cfRule>
  </conditionalFormatting>
  <conditionalFormatting sqref="K40 K33:K34">
    <cfRule type="expression" dxfId="35" priority="3" stopIfTrue="1">
      <formula>($B$1="Proposed Budget")</formula>
    </cfRule>
  </conditionalFormatting>
  <conditionalFormatting sqref="L42:L43 L40 L33:L34 L28:L30 L23:L25 L17:L20 L11">
    <cfRule type="expression" dxfId="34" priority="2">
      <formula>L11&lt;&gt;K11</formula>
    </cfRule>
  </conditionalFormatting>
  <conditionalFormatting sqref="L40 L33:L34">
    <cfRule type="expression" dxfId="33" priority="1" stopIfTrue="1">
      <formula>($B$1="Proposed Budget")</formula>
    </cfRule>
  </conditionalFormatting>
  <hyperlinks>
    <hyperlink ref="O36:Q36" location="Revenue!D44" display="Revenue!D44"/>
    <hyperlink ref="O36" location="Revenue!D44" display="Revenue!D44"/>
    <hyperlink ref="P36" location="Revenue!D44" display="Revenue!D44"/>
  </hyperlinks>
  <pageMargins left="0.7" right="0.7" top="0.75" bottom="0.75" header="0.3" footer="0.3"/>
  <pageSetup scale="89" fitToHeight="0" orientation="portrait" r:id="rId1"/>
  <ignoredErrors>
    <ignoredError sqref="K10:L20 K22:L25 K21 K38:L43 K36:K37 K27:L30 K26 K32:L34 K31 K35" unlockedFormula="1"/>
    <ignoredError sqref="L44" formula="1"/>
    <ignoredError sqref="L21" formula="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AF146"/>
  <sheetViews>
    <sheetView showGridLines="0" zoomScaleNormal="100" workbookViewId="0">
      <selection activeCell="K109" sqref="K109"/>
    </sheetView>
  </sheetViews>
  <sheetFormatPr defaultColWidth="9.140625" defaultRowHeight="12.95" customHeight="1" x14ac:dyDescent="0.2"/>
  <cols>
    <col min="1" max="1" width="4.7109375" style="490" bestFit="1" customWidth="1"/>
    <col min="2" max="2" width="7.42578125" style="476" customWidth="1"/>
    <col min="3" max="3" width="14.85546875" style="476" customWidth="1"/>
    <col min="4" max="4" width="9.140625" style="476" customWidth="1"/>
    <col min="5" max="5" width="9.7109375" style="476" bestFit="1" customWidth="1"/>
    <col min="6" max="6" width="9.140625" style="476" customWidth="1"/>
    <col min="7" max="7" width="10.42578125" style="476" bestFit="1" customWidth="1"/>
    <col min="8" max="11" width="11.85546875" style="476" bestFit="1" customWidth="1"/>
    <col min="12" max="12" width="11.85546875" style="476" hidden="1" customWidth="1"/>
    <col min="13" max="13" width="6.42578125" style="477" customWidth="1"/>
    <col min="14" max="19" width="9.140625" style="476" customWidth="1"/>
    <col min="20" max="21" width="9.42578125" style="476" customWidth="1"/>
    <col min="22" max="16384" width="9.140625" style="476"/>
  </cols>
  <sheetData>
    <row r="1" spans="1:32" ht="20.25" x14ac:dyDescent="0.2">
      <c r="A1" s="85"/>
      <c r="B1" s="638" t="str">
        <f>VLOOKUP('Instructions (Please Read)'!$U$2,'Instructions (Please Read)'!$R$1:$S$8,2,FALSE)</f>
        <v>Final Budget</v>
      </c>
      <c r="C1" s="638"/>
      <c r="D1" s="638"/>
      <c r="E1" s="638"/>
      <c r="F1" s="638"/>
      <c r="G1" s="638"/>
      <c r="H1" s="638"/>
      <c r="I1" s="638"/>
      <c r="J1" s="638"/>
      <c r="K1" s="638"/>
      <c r="L1" s="638"/>
      <c r="M1" s="308"/>
      <c r="N1" s="25"/>
      <c r="O1" s="25"/>
      <c r="P1" s="25"/>
      <c r="Q1" s="25"/>
      <c r="R1" s="25"/>
      <c r="S1" s="25"/>
      <c r="T1" s="25"/>
      <c r="U1" s="25"/>
      <c r="V1" s="25"/>
      <c r="W1" s="25"/>
      <c r="X1" s="25"/>
      <c r="Y1" s="25"/>
      <c r="Z1" s="25"/>
      <c r="AA1" s="25"/>
      <c r="AB1" s="25"/>
      <c r="AC1" s="25"/>
      <c r="AD1" s="25"/>
      <c r="AE1" s="25"/>
      <c r="AF1" s="25"/>
    </row>
    <row r="2" spans="1:32" ht="12.75" x14ac:dyDescent="0.2">
      <c r="A2" s="85"/>
      <c r="B2" s="635" t="str">
        <f>IF('Budget Summary'!$B$3="","Please Enter Name on First Page",'Budget Summary'!$B$3)</f>
        <v>Platte County Senior Citizens Services District Board</v>
      </c>
      <c r="C2" s="635"/>
      <c r="D2" s="635"/>
      <c r="E2" s="635"/>
      <c r="F2" s="25"/>
      <c r="G2" s="7"/>
      <c r="H2" s="8"/>
      <c r="I2" s="8"/>
      <c r="J2" s="9" t="s">
        <v>6</v>
      </c>
      <c r="K2" s="137">
        <f ca="1">'Instructions (Please Read)'!$O$2</f>
        <v>43281</v>
      </c>
      <c r="L2" s="227"/>
      <c r="M2" s="308"/>
      <c r="N2" s="25"/>
      <c r="O2" s="25"/>
      <c r="P2" s="25"/>
      <c r="Q2" s="25"/>
      <c r="R2" s="25"/>
      <c r="S2" s="25"/>
      <c r="T2" s="25"/>
      <c r="U2" s="25"/>
      <c r="V2" s="25"/>
      <c r="W2" s="25"/>
      <c r="X2" s="25"/>
      <c r="Y2" s="25"/>
      <c r="Z2" s="25"/>
      <c r="AA2" s="25"/>
      <c r="AB2" s="25"/>
      <c r="AC2" s="25"/>
      <c r="AD2" s="25"/>
      <c r="AE2" s="25"/>
      <c r="AF2" s="25"/>
    </row>
    <row r="3" spans="1:32" ht="12.75" x14ac:dyDescent="0.2">
      <c r="A3" s="85"/>
      <c r="B3" s="642" t="s">
        <v>0</v>
      </c>
      <c r="C3" s="643"/>
      <c r="D3" s="643"/>
      <c r="E3" s="643"/>
      <c r="F3" s="25"/>
      <c r="G3" s="7"/>
      <c r="H3" s="8"/>
      <c r="I3" s="8"/>
      <c r="J3" s="8"/>
      <c r="K3" s="8"/>
      <c r="L3" s="8"/>
      <c r="M3" s="308"/>
      <c r="N3" s="25"/>
      <c r="O3" s="25"/>
      <c r="P3" s="25"/>
      <c r="Q3" s="25"/>
      <c r="R3" s="25"/>
      <c r="S3" s="25"/>
      <c r="T3" s="25"/>
      <c r="U3" s="25"/>
      <c r="V3" s="25"/>
      <c r="W3" s="25"/>
      <c r="X3" s="25"/>
      <c r="Y3" s="25"/>
      <c r="Z3" s="25"/>
      <c r="AA3" s="25"/>
      <c r="AB3" s="25"/>
      <c r="AC3" s="25"/>
      <c r="AD3" s="25"/>
      <c r="AE3" s="25"/>
      <c r="AF3" s="25"/>
    </row>
    <row r="4" spans="1:32" ht="12.75" x14ac:dyDescent="0.2">
      <c r="A4" s="85"/>
      <c r="B4" s="25"/>
      <c r="C4" s="25"/>
      <c r="D4" s="25"/>
      <c r="E4" s="25"/>
      <c r="F4" s="25"/>
      <c r="G4" s="25"/>
      <c r="H4" s="25"/>
      <c r="I4" s="25"/>
      <c r="J4" s="25"/>
      <c r="K4" s="25"/>
      <c r="L4" s="25"/>
      <c r="M4" s="308"/>
      <c r="N4" s="25"/>
      <c r="O4" s="25"/>
      <c r="P4" s="25"/>
      <c r="Q4" s="25"/>
      <c r="R4" s="25"/>
      <c r="S4" s="25"/>
      <c r="T4" s="25"/>
      <c r="U4" s="25"/>
      <c r="V4" s="25"/>
      <c r="W4" s="25"/>
      <c r="X4" s="25"/>
      <c r="Y4" s="25"/>
      <c r="Z4" s="25"/>
      <c r="AA4" s="25"/>
      <c r="AB4" s="25"/>
      <c r="AC4" s="25"/>
      <c r="AD4" s="25"/>
      <c r="AE4" s="25"/>
      <c r="AF4" s="25"/>
    </row>
    <row r="5" spans="1:32" ht="13.5" thickBot="1" x14ac:dyDescent="0.25">
      <c r="A5" s="354"/>
      <c r="B5" s="25"/>
      <c r="C5" s="25"/>
      <c r="D5" s="25"/>
      <c r="E5" s="25"/>
      <c r="F5" s="471"/>
      <c r="G5" s="471"/>
      <c r="H5" s="36"/>
      <c r="I5" s="36"/>
      <c r="J5" s="53"/>
      <c r="K5" s="36"/>
      <c r="L5" s="36"/>
      <c r="M5" s="308"/>
      <c r="N5" s="25"/>
      <c r="O5" s="25"/>
      <c r="P5" s="25"/>
      <c r="Q5" s="25"/>
      <c r="R5" s="25"/>
      <c r="S5" s="25"/>
      <c r="T5" s="25"/>
      <c r="U5" s="25"/>
      <c r="V5" s="25"/>
      <c r="W5" s="25"/>
      <c r="X5" s="25"/>
      <c r="Y5" s="25"/>
      <c r="Z5" s="25"/>
      <c r="AA5" s="25"/>
      <c r="AB5" s="25"/>
      <c r="AC5" s="25"/>
      <c r="AD5" s="25"/>
      <c r="AE5" s="25"/>
      <c r="AF5" s="25"/>
    </row>
    <row r="6" spans="1:32" ht="13.5" thickBot="1" x14ac:dyDescent="0.25">
      <c r="A6" s="354"/>
      <c r="B6" s="309" t="s">
        <v>372</v>
      </c>
      <c r="C6" s="310"/>
      <c r="D6" s="310"/>
      <c r="E6" s="310"/>
      <c r="F6" s="310"/>
      <c r="G6" s="310"/>
      <c r="H6" s="310"/>
      <c r="I6" s="310"/>
      <c r="J6" s="310"/>
      <c r="K6" s="311"/>
      <c r="L6" s="312"/>
      <c r="M6" s="308"/>
      <c r="N6" s="25"/>
      <c r="O6" s="25"/>
      <c r="P6" s="25"/>
      <c r="Q6" s="25"/>
      <c r="R6" s="25"/>
      <c r="S6" s="25"/>
      <c r="T6" s="25"/>
      <c r="U6" s="25"/>
      <c r="V6" s="25"/>
      <c r="W6" s="25"/>
      <c r="X6" s="25"/>
      <c r="Y6" s="25"/>
      <c r="Z6" s="25"/>
      <c r="AA6" s="25"/>
      <c r="AB6" s="25"/>
      <c r="AC6" s="25"/>
      <c r="AD6" s="25"/>
      <c r="AE6" s="25"/>
      <c r="AF6" s="25"/>
    </row>
    <row r="7" spans="1:32" ht="12.75" x14ac:dyDescent="0.2">
      <c r="A7" s="354"/>
      <c r="B7" s="85"/>
      <c r="C7" s="59"/>
      <c r="D7" s="474"/>
      <c r="E7" s="471"/>
      <c r="F7" s="471"/>
      <c r="G7" s="471"/>
      <c r="H7" s="5"/>
      <c r="I7" s="5"/>
      <c r="J7" s="53"/>
      <c r="K7" s="5"/>
      <c r="L7" s="5"/>
      <c r="M7" s="308"/>
      <c r="N7" s="25"/>
      <c r="O7" s="25"/>
      <c r="P7" s="25"/>
      <c r="Q7" s="25"/>
      <c r="R7" s="25"/>
      <c r="S7" s="25"/>
      <c r="T7" s="25"/>
      <c r="U7" s="25"/>
      <c r="V7" s="25"/>
      <c r="W7" s="25"/>
      <c r="X7" s="25"/>
      <c r="Y7" s="25"/>
      <c r="Z7" s="25"/>
      <c r="AA7" s="25"/>
      <c r="AB7" s="25"/>
      <c r="AC7" s="25"/>
      <c r="AD7" s="25"/>
      <c r="AE7" s="25"/>
      <c r="AF7" s="25"/>
    </row>
    <row r="8" spans="1:32" ht="24" x14ac:dyDescent="0.2">
      <c r="A8" s="354"/>
      <c r="B8" s="85"/>
      <c r="C8" s="25"/>
      <c r="D8" s="355"/>
      <c r="E8" s="355"/>
      <c r="F8" s="355"/>
      <c r="G8" s="355"/>
      <c r="H8" s="255" t="str">
        <f ca="1">'Instructions (Please Read)'!$P$2-3&amp;"-"&amp;'Instructions (Please Read)'!$P$2-2&amp;" Actual"</f>
        <v>2015-2016 Actual</v>
      </c>
      <c r="I8" s="270" t="str">
        <f ca="1">'Instructions (Please Read)'!$P$2-2&amp;"-"&amp;'Instructions (Please Read)'!$P$2-1&amp;" Estimated"</f>
        <v>2016-2017 Estimated</v>
      </c>
      <c r="J8" s="264" t="str">
        <f ca="1">'Instructions (Please Read)'!$P$2-1&amp;"-"&amp;'Instructions (Please Read)'!$P$2&amp;" Proposed"</f>
        <v>2017-2018 Proposed</v>
      </c>
      <c r="K8" s="257" t="str">
        <f>IF('Instructions (Please Read)'!$B$1="Proposed Budget","Pending Approval","Final Approval")</f>
        <v>Final Approval</v>
      </c>
      <c r="L8" s="256" t="s">
        <v>617</v>
      </c>
      <c r="M8" s="308"/>
      <c r="N8" s="25"/>
      <c r="O8" s="25"/>
      <c r="P8" s="25"/>
      <c r="Q8" s="25"/>
      <c r="R8" s="25"/>
      <c r="S8" s="25"/>
      <c r="T8" s="25"/>
      <c r="U8" s="25"/>
      <c r="V8" s="25"/>
      <c r="W8" s="25"/>
      <c r="X8" s="25"/>
      <c r="Y8" s="25"/>
      <c r="Z8" s="25"/>
      <c r="AA8" s="25"/>
      <c r="AB8" s="25"/>
      <c r="AC8" s="25"/>
      <c r="AD8" s="25"/>
      <c r="AE8" s="25"/>
      <c r="AF8" s="25"/>
    </row>
    <row r="9" spans="1:32" ht="12.75" x14ac:dyDescent="0.2">
      <c r="A9" s="356" t="s">
        <v>208</v>
      </c>
      <c r="B9" s="357" t="s">
        <v>208</v>
      </c>
      <c r="C9" s="630" t="s">
        <v>31</v>
      </c>
      <c r="D9" s="630"/>
      <c r="E9" s="43"/>
      <c r="F9" s="43"/>
      <c r="G9" s="43"/>
      <c r="H9" s="231"/>
      <c r="I9" s="316"/>
      <c r="J9" s="317"/>
      <c r="K9" s="231"/>
      <c r="L9" s="231"/>
      <c r="M9" s="308"/>
      <c r="N9" s="25"/>
      <c r="O9" s="25"/>
      <c r="P9" s="25"/>
      <c r="Q9" s="25"/>
      <c r="R9" s="25"/>
      <c r="S9" s="25"/>
      <c r="T9" s="25"/>
      <c r="U9" s="25"/>
      <c r="V9" s="25"/>
      <c r="W9" s="25"/>
      <c r="X9" s="25"/>
      <c r="Y9" s="25"/>
      <c r="Z9" s="25"/>
      <c r="AA9" s="25"/>
      <c r="AB9" s="25"/>
      <c r="AC9" s="25"/>
      <c r="AD9" s="25"/>
      <c r="AE9" s="25"/>
      <c r="AF9" s="25"/>
    </row>
    <row r="10" spans="1:32" ht="12.75" x14ac:dyDescent="0.2">
      <c r="A10" s="358" t="s">
        <v>201</v>
      </c>
      <c r="B10" s="320" t="s">
        <v>201</v>
      </c>
      <c r="C10" s="43"/>
      <c r="D10" s="475" t="s">
        <v>73</v>
      </c>
      <c r="E10" s="475"/>
      <c r="F10" s="43"/>
      <c r="G10" s="43"/>
      <c r="H10" s="13"/>
      <c r="I10" s="271"/>
      <c r="J10" s="41"/>
      <c r="K10" s="306">
        <f t="shared" ref="K10:L12" si="0">J10</f>
        <v>0</v>
      </c>
      <c r="L10" s="306">
        <f t="shared" si="0"/>
        <v>0</v>
      </c>
      <c r="M10" s="308"/>
      <c r="N10" s="25"/>
      <c r="O10" s="25"/>
      <c r="P10" s="25"/>
      <c r="Q10" s="25"/>
      <c r="R10" s="25"/>
      <c r="S10" s="25"/>
      <c r="T10" s="25"/>
      <c r="U10" s="25"/>
      <c r="V10" s="25"/>
      <c r="W10" s="25"/>
      <c r="X10" s="25"/>
      <c r="Y10" s="25"/>
      <c r="Z10" s="25"/>
      <c r="AA10" s="25"/>
      <c r="AB10" s="25"/>
      <c r="AC10" s="25"/>
      <c r="AD10" s="25"/>
      <c r="AE10" s="25"/>
      <c r="AF10" s="25"/>
    </row>
    <row r="11" spans="1:32" ht="12.75" x14ac:dyDescent="0.2">
      <c r="A11" s="358" t="s">
        <v>202</v>
      </c>
      <c r="B11" s="320" t="s">
        <v>202</v>
      </c>
      <c r="C11" s="43"/>
      <c r="D11" s="475" t="s">
        <v>74</v>
      </c>
      <c r="E11" s="475"/>
      <c r="F11" s="43"/>
      <c r="G11" s="43"/>
      <c r="H11" s="13"/>
      <c r="I11" s="271"/>
      <c r="J11" s="41"/>
      <c r="K11" s="306">
        <f t="shared" si="0"/>
        <v>0</v>
      </c>
      <c r="L11" s="306">
        <f t="shared" si="0"/>
        <v>0</v>
      </c>
      <c r="M11" s="308"/>
      <c r="N11" s="25"/>
      <c r="O11" s="25"/>
      <c r="P11" s="25"/>
      <c r="Q11" s="25"/>
      <c r="R11" s="25"/>
      <c r="S11" s="25"/>
      <c r="T11" s="25"/>
      <c r="U11" s="25"/>
      <c r="V11" s="25"/>
      <c r="W11" s="25"/>
      <c r="X11" s="25"/>
      <c r="Y11" s="25"/>
      <c r="Z11" s="25"/>
      <c r="AA11" s="25"/>
      <c r="AB11" s="25"/>
      <c r="AC11" s="25"/>
      <c r="AD11" s="25"/>
      <c r="AE11" s="25"/>
      <c r="AF11" s="25"/>
    </row>
    <row r="12" spans="1:32" ht="12.75" x14ac:dyDescent="0.2">
      <c r="A12" s="358" t="s">
        <v>203</v>
      </c>
      <c r="B12" s="320" t="s">
        <v>203</v>
      </c>
      <c r="C12" s="43"/>
      <c r="D12" s="475" t="s">
        <v>75</v>
      </c>
      <c r="E12" s="475"/>
      <c r="F12" s="43"/>
      <c r="G12" s="43"/>
      <c r="H12" s="13"/>
      <c r="I12" s="271"/>
      <c r="J12" s="41"/>
      <c r="K12" s="306">
        <f t="shared" si="0"/>
        <v>0</v>
      </c>
      <c r="L12" s="306">
        <f t="shared" si="0"/>
        <v>0</v>
      </c>
      <c r="M12" s="308"/>
      <c r="N12" s="25"/>
      <c r="O12" s="25"/>
      <c r="P12" s="25"/>
      <c r="Q12" s="25"/>
      <c r="R12" s="25"/>
      <c r="S12" s="25"/>
      <c r="T12" s="25"/>
      <c r="U12" s="25"/>
      <c r="V12" s="25"/>
      <c r="W12" s="25"/>
      <c r="X12" s="25"/>
      <c r="Y12" s="25"/>
      <c r="Z12" s="25"/>
      <c r="AA12" s="25"/>
      <c r="AB12" s="25"/>
      <c r="AC12" s="25"/>
      <c r="AD12" s="25"/>
      <c r="AE12" s="25"/>
      <c r="AF12" s="25"/>
    </row>
    <row r="13" spans="1:32" ht="12.75" x14ac:dyDescent="0.2">
      <c r="A13" s="358" t="s">
        <v>204</v>
      </c>
      <c r="B13" s="320" t="s">
        <v>204</v>
      </c>
      <c r="C13" s="43"/>
      <c r="D13" s="43" t="s">
        <v>96</v>
      </c>
      <c r="E13" s="475"/>
      <c r="F13" s="43"/>
      <c r="G13" s="43"/>
      <c r="H13" s="359"/>
      <c r="I13" s="360"/>
      <c r="J13" s="361"/>
      <c r="K13" s="359"/>
      <c r="L13" s="359"/>
      <c r="M13" s="308"/>
      <c r="N13" s="25"/>
      <c r="O13" s="25"/>
      <c r="P13" s="25"/>
      <c r="Q13" s="25"/>
      <c r="R13" s="25"/>
      <c r="S13" s="25"/>
      <c r="T13" s="25"/>
      <c r="U13" s="25"/>
      <c r="V13" s="25"/>
      <c r="W13" s="25"/>
      <c r="X13" s="25"/>
      <c r="Y13" s="25"/>
      <c r="Z13" s="25"/>
      <c r="AA13" s="25"/>
      <c r="AB13" s="25"/>
      <c r="AC13" s="25"/>
      <c r="AD13" s="25"/>
      <c r="AE13" s="25"/>
      <c r="AF13" s="25"/>
    </row>
    <row r="14" spans="1:32" ht="12.75" x14ac:dyDescent="0.2">
      <c r="A14" s="358" t="s">
        <v>205</v>
      </c>
      <c r="B14" s="320" t="s">
        <v>205</v>
      </c>
      <c r="C14" s="43"/>
      <c r="D14" s="633"/>
      <c r="E14" s="633"/>
      <c r="F14" s="43"/>
      <c r="G14" s="43"/>
      <c r="H14" s="13"/>
      <c r="I14" s="271"/>
      <c r="J14" s="41"/>
      <c r="K14" s="306">
        <f>J14</f>
        <v>0</v>
      </c>
      <c r="L14" s="306">
        <f>K14</f>
        <v>0</v>
      </c>
      <c r="M14" s="308"/>
      <c r="N14" s="25"/>
      <c r="O14" s="25"/>
      <c r="P14" s="25"/>
      <c r="Q14" s="25"/>
      <c r="R14" s="25"/>
      <c r="S14" s="25"/>
      <c r="T14" s="25"/>
      <c r="U14" s="25"/>
      <c r="V14" s="25"/>
      <c r="W14" s="25"/>
      <c r="X14" s="25"/>
      <c r="Y14" s="25"/>
      <c r="Z14" s="25"/>
      <c r="AA14" s="25"/>
      <c r="AB14" s="25"/>
      <c r="AC14" s="25"/>
      <c r="AD14" s="25"/>
      <c r="AE14" s="25"/>
      <c r="AF14" s="25"/>
    </row>
    <row r="15" spans="1:32" ht="12.75" x14ac:dyDescent="0.2">
      <c r="A15" s="358" t="s">
        <v>206</v>
      </c>
      <c r="B15" s="320" t="s">
        <v>206</v>
      </c>
      <c r="C15" s="43"/>
      <c r="D15" s="641"/>
      <c r="E15" s="641"/>
      <c r="F15" s="43"/>
      <c r="G15" s="43"/>
      <c r="H15" s="13"/>
      <c r="I15" s="271"/>
      <c r="J15" s="41"/>
      <c r="K15" s="306">
        <f>J15</f>
        <v>0</v>
      </c>
      <c r="L15" s="306">
        <f>K15</f>
        <v>0</v>
      </c>
      <c r="M15" s="308"/>
      <c r="N15" s="25"/>
      <c r="O15" s="25"/>
      <c r="P15" s="25"/>
      <c r="Q15" s="25"/>
      <c r="R15" s="25"/>
      <c r="S15" s="25"/>
      <c r="T15" s="25"/>
      <c r="U15" s="25"/>
      <c r="V15" s="25"/>
      <c r="W15" s="25"/>
      <c r="X15" s="25"/>
      <c r="Y15" s="25"/>
      <c r="Z15" s="25"/>
      <c r="AA15" s="25"/>
      <c r="AB15" s="25"/>
      <c r="AC15" s="25"/>
      <c r="AD15" s="25"/>
      <c r="AE15" s="25"/>
      <c r="AF15" s="25"/>
    </row>
    <row r="16" spans="1:32" ht="13.5" thickBot="1" x14ac:dyDescent="0.25">
      <c r="A16" s="358" t="str">
        <f>IF(SUM(G16:J16)=0,"","E-1.7")</f>
        <v/>
      </c>
      <c r="B16" s="320" t="s">
        <v>345</v>
      </c>
      <c r="C16" s="43"/>
      <c r="D16" s="640" t="str">
        <f>IF(SUM(H16:K16)=0,"","see additional details")</f>
        <v/>
      </c>
      <c r="E16" s="640"/>
      <c r="F16" s="43"/>
      <c r="G16" s="43"/>
      <c r="H16" s="235" t="str">
        <f>IF('Additional Details'!M20=0,"",'Additional Details'!M20)</f>
        <v/>
      </c>
      <c r="I16" s="276" t="str">
        <f>IF('Additional Details'!N20=0,"",'Additional Details'!N20)</f>
        <v/>
      </c>
      <c r="J16" s="269" t="str">
        <f>IF('Additional Details'!O20=0,"",'Additional Details'!O20)</f>
        <v/>
      </c>
      <c r="K16" s="235" t="str">
        <f>IF('Additional Details'!P20=0,"",'Additional Details'!P20)</f>
        <v/>
      </c>
      <c r="L16" s="235" t="str">
        <f>IF('Additional Details'!Q20=0,"",'Additional Details'!Q20)</f>
        <v/>
      </c>
      <c r="M16" s="308"/>
      <c r="N16" s="25"/>
      <c r="O16" s="25"/>
      <c r="P16" s="25"/>
      <c r="Q16" s="25"/>
      <c r="R16" s="25"/>
      <c r="S16" s="25"/>
      <c r="T16" s="25"/>
      <c r="U16" s="25"/>
      <c r="V16" s="25"/>
      <c r="W16" s="25"/>
      <c r="X16" s="25"/>
      <c r="Y16" s="25"/>
      <c r="Z16" s="25"/>
      <c r="AA16" s="25"/>
      <c r="AB16" s="25"/>
      <c r="AC16" s="25"/>
      <c r="AD16" s="25"/>
      <c r="AE16" s="25"/>
      <c r="AF16" s="25"/>
    </row>
    <row r="17" spans="1:32" ht="13.5" thickBot="1" x14ac:dyDescent="0.25">
      <c r="A17" s="356" t="s">
        <v>207</v>
      </c>
      <c r="B17" s="320" t="s">
        <v>652</v>
      </c>
      <c r="C17" s="59" t="s">
        <v>77</v>
      </c>
      <c r="D17" s="475"/>
      <c r="E17" s="475"/>
      <c r="F17" s="43"/>
      <c r="G17" s="43"/>
      <c r="H17" s="350">
        <f>SUM(H10:H16)</f>
        <v>0</v>
      </c>
      <c r="I17" s="351">
        <f>SUM(I10:I16)</f>
        <v>0</v>
      </c>
      <c r="J17" s="352">
        <f>SUM(J10:J16)</f>
        <v>0</v>
      </c>
      <c r="K17" s="353">
        <f>SUM(K10:K16)</f>
        <v>0</v>
      </c>
      <c r="L17" s="238">
        <f>SUM(L10:L16)</f>
        <v>0</v>
      </c>
      <c r="M17" s="308"/>
      <c r="N17" s="25"/>
      <c r="O17" s="25"/>
      <c r="P17" s="25"/>
      <c r="Q17" s="25"/>
      <c r="R17" s="25"/>
      <c r="S17" s="25"/>
      <c r="T17" s="25"/>
      <c r="U17" s="25"/>
      <c r="V17" s="25"/>
      <c r="W17" s="25"/>
      <c r="X17" s="25"/>
      <c r="Y17" s="25"/>
      <c r="Z17" s="25"/>
      <c r="AA17" s="25"/>
      <c r="AB17" s="25"/>
      <c r="AC17" s="25"/>
      <c r="AD17" s="25"/>
      <c r="AE17" s="25"/>
      <c r="AF17" s="25"/>
    </row>
    <row r="18" spans="1:32" ht="12.75" x14ac:dyDescent="0.2">
      <c r="A18" s="354"/>
      <c r="B18" s="25"/>
      <c r="C18" s="43"/>
      <c r="D18" s="86"/>
      <c r="E18" s="475"/>
      <c r="F18" s="43"/>
      <c r="G18" s="43"/>
      <c r="H18" s="25"/>
      <c r="I18" s="25"/>
      <c r="J18" s="25"/>
      <c r="K18" s="25"/>
      <c r="L18" s="25"/>
      <c r="M18" s="308"/>
      <c r="N18" s="25"/>
      <c r="O18" s="25"/>
      <c r="P18" s="25"/>
      <c r="Q18" s="25"/>
      <c r="R18" s="25"/>
      <c r="S18" s="25"/>
      <c r="T18" s="25"/>
      <c r="U18" s="25"/>
      <c r="V18" s="25"/>
      <c r="W18" s="25"/>
      <c r="X18" s="25"/>
      <c r="Y18" s="25"/>
      <c r="Z18" s="25"/>
      <c r="AA18" s="25"/>
      <c r="AB18" s="25"/>
      <c r="AC18" s="25"/>
      <c r="AD18" s="25"/>
      <c r="AE18" s="25"/>
      <c r="AF18" s="25"/>
    </row>
    <row r="19" spans="1:32" ht="12.75" x14ac:dyDescent="0.2">
      <c r="A19" s="354"/>
      <c r="B19" s="25"/>
      <c r="C19" s="25"/>
      <c r="D19" s="25"/>
      <c r="E19" s="25"/>
      <c r="F19" s="25"/>
      <c r="G19" s="25"/>
      <c r="H19" s="25"/>
      <c r="I19" s="25"/>
      <c r="J19" s="25"/>
      <c r="K19" s="25"/>
      <c r="L19" s="25"/>
      <c r="M19" s="308"/>
      <c r="N19" s="25"/>
      <c r="O19" s="25"/>
      <c r="P19" s="25"/>
      <c r="Q19" s="25"/>
      <c r="R19" s="25"/>
      <c r="S19" s="308"/>
      <c r="T19" s="25"/>
      <c r="U19" s="25"/>
      <c r="V19" s="25"/>
      <c r="W19" s="25"/>
      <c r="X19" s="25"/>
      <c r="Y19" s="25"/>
      <c r="Z19" s="25"/>
      <c r="AA19" s="25"/>
      <c r="AB19" s="25"/>
      <c r="AC19" s="25"/>
      <c r="AD19" s="25"/>
      <c r="AE19" s="25"/>
      <c r="AF19" s="25"/>
    </row>
    <row r="20" spans="1:32" ht="13.5" thickBot="1" x14ac:dyDescent="0.25">
      <c r="A20" s="354"/>
      <c r="B20" s="25"/>
      <c r="C20" s="636"/>
      <c r="D20" s="646"/>
      <c r="E20" s="471"/>
      <c r="F20" s="471"/>
      <c r="G20" s="471"/>
      <c r="H20" s="36"/>
      <c r="I20" s="36"/>
      <c r="J20" s="53"/>
      <c r="K20" s="36"/>
      <c r="L20" s="36"/>
      <c r="M20" s="308"/>
      <c r="N20" s="25"/>
      <c r="O20" s="25"/>
      <c r="P20" s="25"/>
      <c r="Q20" s="25"/>
      <c r="R20" s="25"/>
      <c r="S20" s="324"/>
      <c r="T20" s="25"/>
      <c r="U20" s="25"/>
      <c r="V20" s="25"/>
      <c r="W20" s="25"/>
      <c r="X20" s="25"/>
      <c r="Y20" s="25"/>
      <c r="Z20" s="25"/>
      <c r="AA20" s="25"/>
      <c r="AB20" s="25"/>
      <c r="AC20" s="25"/>
      <c r="AD20" s="25"/>
      <c r="AE20" s="25"/>
      <c r="AF20" s="25"/>
    </row>
    <row r="21" spans="1:32" ht="13.5" thickBot="1" x14ac:dyDescent="0.25">
      <c r="A21" s="354"/>
      <c r="B21" s="309" t="s">
        <v>373</v>
      </c>
      <c r="C21" s="310"/>
      <c r="D21" s="310"/>
      <c r="E21" s="310"/>
      <c r="F21" s="310"/>
      <c r="G21" s="310"/>
      <c r="H21" s="310"/>
      <c r="I21" s="310"/>
      <c r="J21" s="310"/>
      <c r="K21" s="311"/>
      <c r="L21" s="312"/>
      <c r="M21" s="308"/>
      <c r="N21" s="25"/>
      <c r="O21" s="25"/>
      <c r="P21" s="25"/>
      <c r="Q21" s="25"/>
      <c r="R21" s="25"/>
      <c r="S21" s="25"/>
      <c r="T21" s="25"/>
      <c r="U21" s="25"/>
      <c r="V21" s="25"/>
      <c r="W21" s="25"/>
      <c r="X21" s="25"/>
      <c r="Y21" s="25"/>
      <c r="Z21" s="25"/>
      <c r="AA21" s="25"/>
      <c r="AB21" s="25"/>
      <c r="AC21" s="25"/>
      <c r="AD21" s="25"/>
      <c r="AE21" s="25"/>
      <c r="AF21" s="25"/>
    </row>
    <row r="22" spans="1:32" ht="12.75" x14ac:dyDescent="0.2">
      <c r="A22" s="354"/>
      <c r="B22" s="25"/>
      <c r="C22" s="43"/>
      <c r="D22" s="43"/>
      <c r="E22" s="43"/>
      <c r="F22" s="43"/>
      <c r="G22" s="43"/>
      <c r="H22" s="5"/>
      <c r="I22" s="5"/>
      <c r="J22" s="5"/>
      <c r="K22" s="5"/>
      <c r="L22" s="5"/>
      <c r="M22" s="308"/>
      <c r="N22" s="25"/>
      <c r="O22" s="25"/>
      <c r="P22" s="25"/>
      <c r="Q22" s="25"/>
      <c r="R22" s="25"/>
      <c r="S22" s="25"/>
      <c r="T22" s="25"/>
      <c r="U22" s="25"/>
      <c r="V22" s="25"/>
      <c r="W22" s="25"/>
      <c r="X22" s="25"/>
      <c r="Y22" s="25"/>
      <c r="Z22" s="25"/>
      <c r="AA22" s="25"/>
      <c r="AB22" s="25"/>
      <c r="AC22" s="25"/>
      <c r="AD22" s="25"/>
      <c r="AE22" s="25"/>
      <c r="AF22" s="25"/>
    </row>
    <row r="23" spans="1:32" ht="24" x14ac:dyDescent="0.2">
      <c r="A23" s="362"/>
      <c r="B23" s="25"/>
      <c r="C23" s="25"/>
      <c r="D23" s="355"/>
      <c r="E23" s="355"/>
      <c r="F23" s="355"/>
      <c r="G23" s="355"/>
      <c r="H23" s="255" t="str">
        <f ca="1">'Instructions (Please Read)'!$P$2-3&amp;"-"&amp;'Instructions (Please Read)'!$P$2-2&amp;" Actual"</f>
        <v>2015-2016 Actual</v>
      </c>
      <c r="I23" s="270" t="str">
        <f ca="1">'Instructions (Please Read)'!$P$2-2&amp;"-"&amp;'Instructions (Please Read)'!$P$2-1&amp;" Estimated"</f>
        <v>2016-2017 Estimated</v>
      </c>
      <c r="J23" s="264" t="str">
        <f ca="1">'Instructions (Please Read)'!$P$2-1&amp;"-"&amp;'Instructions (Please Read)'!$P$2&amp;" Proposed"</f>
        <v>2017-2018 Proposed</v>
      </c>
      <c r="K23" s="257" t="str">
        <f>IF('Instructions (Please Read)'!$B$1="Proposed Budget","Pending Approval","Final Approval")</f>
        <v>Final Approval</v>
      </c>
      <c r="L23" s="256" t="s">
        <v>617</v>
      </c>
      <c r="M23" s="308"/>
      <c r="N23" s="25"/>
      <c r="O23" s="25"/>
      <c r="P23" s="25"/>
      <c r="Q23" s="25"/>
      <c r="R23" s="25"/>
      <c r="S23" s="25"/>
      <c r="T23" s="25"/>
      <c r="U23" s="25"/>
      <c r="V23" s="25"/>
      <c r="W23" s="25"/>
      <c r="X23" s="25"/>
      <c r="Y23" s="25"/>
      <c r="Z23" s="25"/>
      <c r="AA23" s="25"/>
      <c r="AB23" s="25"/>
      <c r="AC23" s="25"/>
      <c r="AD23" s="25"/>
      <c r="AE23" s="25"/>
      <c r="AF23" s="25"/>
    </row>
    <row r="24" spans="1:32" ht="12.75" x14ac:dyDescent="0.2">
      <c r="A24" s="356" t="s">
        <v>126</v>
      </c>
      <c r="B24" s="357" t="s">
        <v>207</v>
      </c>
      <c r="C24" s="630" t="s">
        <v>321</v>
      </c>
      <c r="D24" s="630"/>
      <c r="E24" s="43"/>
      <c r="F24" s="43"/>
      <c r="G24" s="43"/>
      <c r="H24" s="17"/>
      <c r="I24" s="333"/>
      <c r="J24" s="334"/>
      <c r="K24" s="17"/>
      <c r="L24" s="17"/>
      <c r="M24" s="308"/>
      <c r="N24" s="25"/>
      <c r="O24" s="25"/>
      <c r="P24" s="25"/>
      <c r="Q24" s="25"/>
      <c r="R24" s="25"/>
      <c r="S24" s="25"/>
      <c r="T24" s="25"/>
      <c r="U24" s="25"/>
      <c r="V24" s="25"/>
      <c r="W24" s="25"/>
      <c r="X24" s="25"/>
      <c r="Y24" s="25"/>
      <c r="Z24" s="25"/>
      <c r="AA24" s="25"/>
      <c r="AB24" s="25"/>
      <c r="AC24" s="25"/>
      <c r="AD24" s="25"/>
      <c r="AE24" s="25"/>
      <c r="AF24" s="25"/>
    </row>
    <row r="25" spans="1:32" ht="12.75" x14ac:dyDescent="0.2">
      <c r="A25" s="358" t="s">
        <v>127</v>
      </c>
      <c r="B25" s="320" t="s">
        <v>636</v>
      </c>
      <c r="C25" s="43"/>
      <c r="D25" s="43" t="s">
        <v>44</v>
      </c>
      <c r="E25" s="43"/>
      <c r="F25" s="43"/>
      <c r="G25" s="43"/>
      <c r="H25" s="13"/>
      <c r="I25" s="271"/>
      <c r="J25" s="41"/>
      <c r="K25" s="306">
        <f t="shared" ref="K25:L27" si="1">J25</f>
        <v>0</v>
      </c>
      <c r="L25" s="306">
        <f t="shared" si="1"/>
        <v>0</v>
      </c>
      <c r="M25" s="308"/>
      <c r="N25" s="25"/>
      <c r="O25" s="25"/>
      <c r="P25" s="25"/>
      <c r="Q25" s="25"/>
      <c r="R25" s="25"/>
      <c r="S25" s="25"/>
      <c r="T25" s="25"/>
      <c r="U25" s="25"/>
      <c r="V25" s="25"/>
      <c r="W25" s="25"/>
      <c r="X25" s="25"/>
      <c r="Y25" s="25"/>
      <c r="Z25" s="25"/>
      <c r="AA25" s="25"/>
      <c r="AB25" s="25"/>
      <c r="AC25" s="25"/>
      <c r="AD25" s="25"/>
      <c r="AE25" s="25"/>
      <c r="AF25" s="25"/>
    </row>
    <row r="26" spans="1:32" ht="12.75" x14ac:dyDescent="0.2">
      <c r="A26" s="358" t="s">
        <v>128</v>
      </c>
      <c r="B26" s="320" t="s">
        <v>637</v>
      </c>
      <c r="C26" s="43"/>
      <c r="D26" s="43" t="s">
        <v>45</v>
      </c>
      <c r="E26" s="43"/>
      <c r="F26" s="43"/>
      <c r="G26" s="43"/>
      <c r="H26" s="13"/>
      <c r="I26" s="271"/>
      <c r="J26" s="41"/>
      <c r="K26" s="306">
        <f t="shared" si="1"/>
        <v>0</v>
      </c>
      <c r="L26" s="306">
        <f t="shared" si="1"/>
        <v>0</v>
      </c>
      <c r="M26" s="308"/>
      <c r="N26" s="25"/>
      <c r="O26" s="25"/>
      <c r="P26" s="25"/>
      <c r="Q26" s="25"/>
      <c r="R26" s="25"/>
      <c r="S26" s="25"/>
      <c r="T26" s="25"/>
      <c r="U26" s="25"/>
      <c r="V26" s="25"/>
      <c r="W26" s="25"/>
      <c r="X26" s="25"/>
      <c r="Y26" s="25"/>
      <c r="Z26" s="25"/>
      <c r="AA26" s="25"/>
      <c r="AB26" s="25"/>
      <c r="AC26" s="25"/>
      <c r="AD26" s="25"/>
      <c r="AE26" s="25"/>
      <c r="AF26" s="25"/>
    </row>
    <row r="27" spans="1:32" ht="12.75" x14ac:dyDescent="0.2">
      <c r="A27" s="358" t="s">
        <v>129</v>
      </c>
      <c r="B27" s="320" t="s">
        <v>638</v>
      </c>
      <c r="C27" s="43"/>
      <c r="D27" s="43" t="s">
        <v>46</v>
      </c>
      <c r="E27" s="43"/>
      <c r="F27" s="43"/>
      <c r="G27" s="43"/>
      <c r="H27" s="13"/>
      <c r="I27" s="271"/>
      <c r="J27" s="41"/>
      <c r="K27" s="306">
        <f t="shared" si="1"/>
        <v>0</v>
      </c>
      <c r="L27" s="306">
        <f t="shared" si="1"/>
        <v>0</v>
      </c>
      <c r="M27" s="308"/>
      <c r="N27" s="25"/>
      <c r="O27" s="25"/>
      <c r="P27" s="25"/>
      <c r="Q27" s="25"/>
      <c r="R27" s="25"/>
      <c r="S27" s="25"/>
      <c r="T27" s="25"/>
      <c r="U27" s="25"/>
      <c r="V27" s="25"/>
      <c r="W27" s="25"/>
      <c r="X27" s="25"/>
      <c r="Y27" s="25"/>
      <c r="Z27" s="25"/>
      <c r="AA27" s="25"/>
      <c r="AB27" s="25"/>
      <c r="AC27" s="25"/>
      <c r="AD27" s="25"/>
      <c r="AE27" s="25"/>
      <c r="AF27" s="25"/>
    </row>
    <row r="28" spans="1:32" ht="12.75" x14ac:dyDescent="0.2">
      <c r="A28" s="358" t="s">
        <v>130</v>
      </c>
      <c r="B28" s="320" t="s">
        <v>639</v>
      </c>
      <c r="C28" s="43"/>
      <c r="D28" s="43" t="s">
        <v>11</v>
      </c>
      <c r="E28" s="43"/>
      <c r="F28" s="43"/>
      <c r="G28" s="43"/>
      <c r="H28" s="17"/>
      <c r="I28" s="333"/>
      <c r="J28" s="334"/>
      <c r="K28" s="17"/>
      <c r="L28" s="17"/>
      <c r="M28" s="308"/>
      <c r="N28" s="25"/>
      <c r="O28" s="25"/>
      <c r="P28" s="25"/>
      <c r="Q28" s="25"/>
      <c r="R28" s="25"/>
      <c r="S28" s="25"/>
      <c r="T28" s="25"/>
      <c r="U28" s="25"/>
      <c r="V28" s="25"/>
      <c r="W28" s="25"/>
      <c r="X28" s="25"/>
      <c r="Y28" s="25"/>
      <c r="Z28" s="25"/>
      <c r="AA28" s="25"/>
      <c r="AB28" s="25"/>
      <c r="AC28" s="25"/>
      <c r="AD28" s="25"/>
      <c r="AE28" s="25"/>
      <c r="AF28" s="25"/>
    </row>
    <row r="29" spans="1:32" ht="12.75" x14ac:dyDescent="0.2">
      <c r="A29" s="358" t="s">
        <v>131</v>
      </c>
      <c r="B29" s="320" t="s">
        <v>653</v>
      </c>
      <c r="C29" s="43"/>
      <c r="D29" s="633"/>
      <c r="E29" s="633"/>
      <c r="F29" s="43"/>
      <c r="G29" s="43"/>
      <c r="H29" s="13"/>
      <c r="I29" s="271"/>
      <c r="J29" s="41"/>
      <c r="K29" s="306">
        <f>J29</f>
        <v>0</v>
      </c>
      <c r="L29" s="306">
        <f>K29</f>
        <v>0</v>
      </c>
      <c r="M29" s="308"/>
      <c r="N29" s="25"/>
      <c r="O29" s="25"/>
      <c r="P29" s="25"/>
      <c r="Q29" s="25"/>
      <c r="R29" s="25"/>
      <c r="S29" s="25"/>
      <c r="T29" s="25"/>
      <c r="U29" s="25"/>
      <c r="V29" s="25"/>
      <c r="W29" s="25"/>
      <c r="X29" s="25"/>
      <c r="Y29" s="25"/>
      <c r="Z29" s="25"/>
      <c r="AA29" s="25"/>
      <c r="AB29" s="25"/>
      <c r="AC29" s="25"/>
      <c r="AD29" s="25"/>
      <c r="AE29" s="25"/>
      <c r="AF29" s="25"/>
    </row>
    <row r="30" spans="1:32" ht="12.75" x14ac:dyDescent="0.2">
      <c r="A30" s="358" t="s">
        <v>132</v>
      </c>
      <c r="B30" s="320" t="s">
        <v>676</v>
      </c>
      <c r="C30" s="43"/>
      <c r="D30" s="641"/>
      <c r="E30" s="641"/>
      <c r="F30" s="43"/>
      <c r="G30" s="43"/>
      <c r="H30" s="13"/>
      <c r="I30" s="271"/>
      <c r="J30" s="41"/>
      <c r="K30" s="306">
        <f>J30</f>
        <v>0</v>
      </c>
      <c r="L30" s="306">
        <f>K30</f>
        <v>0</v>
      </c>
      <c r="M30" s="308"/>
      <c r="N30" s="25"/>
      <c r="O30" s="25"/>
      <c r="P30" s="25"/>
      <c r="Q30" s="25"/>
      <c r="R30" s="25"/>
      <c r="S30" s="25"/>
      <c r="T30" s="25"/>
      <c r="U30" s="25"/>
      <c r="V30" s="25"/>
      <c r="W30" s="25"/>
      <c r="X30" s="25"/>
      <c r="Y30" s="25"/>
      <c r="Z30" s="25"/>
      <c r="AA30" s="25"/>
      <c r="AB30" s="25"/>
      <c r="AC30" s="25"/>
      <c r="AD30" s="25"/>
      <c r="AE30" s="25"/>
      <c r="AF30" s="25"/>
    </row>
    <row r="31" spans="1:32" ht="12.75" x14ac:dyDescent="0.2">
      <c r="A31" s="358" t="str">
        <f>IF(SUM(G31:J31)=0,"","B-1.7")</f>
        <v/>
      </c>
      <c r="B31" s="320" t="s">
        <v>677</v>
      </c>
      <c r="C31" s="43"/>
      <c r="D31" s="645" t="str">
        <f>IF(SUM(H31:K31)=0,"","see additional details")</f>
        <v/>
      </c>
      <c r="E31" s="645"/>
      <c r="F31" s="43"/>
      <c r="G31" s="43"/>
      <c r="H31" s="234" t="str">
        <f>IF('Additional Details'!M5=0,"",'Additional Details'!M5)</f>
        <v/>
      </c>
      <c r="I31" s="280" t="str">
        <f>IF('Additional Details'!N5=0,"",'Additional Details'!N5)</f>
        <v/>
      </c>
      <c r="J31" s="277" t="str">
        <f>IF('Additional Details'!O5=0,"",'Additional Details'!O5)</f>
        <v/>
      </c>
      <c r="K31" s="234" t="str">
        <f>IF('Additional Details'!P5=0,"",'Additional Details'!P5)</f>
        <v/>
      </c>
      <c r="L31" s="234" t="str">
        <f>IF('Additional Details'!Q5=0,"",'Additional Details'!Q5)</f>
        <v/>
      </c>
      <c r="M31" s="308"/>
      <c r="N31" s="25"/>
      <c r="O31" s="25"/>
      <c r="P31" s="25"/>
      <c r="Q31" s="25"/>
      <c r="R31" s="25"/>
      <c r="S31" s="25"/>
      <c r="T31" s="25"/>
      <c r="U31" s="25"/>
      <c r="V31" s="25"/>
      <c r="W31" s="25"/>
      <c r="X31" s="25"/>
      <c r="Y31" s="25"/>
      <c r="Z31" s="25"/>
      <c r="AA31" s="25"/>
      <c r="AB31" s="25"/>
      <c r="AC31" s="25"/>
      <c r="AD31" s="25"/>
      <c r="AE31" s="25"/>
      <c r="AF31" s="25"/>
    </row>
    <row r="32" spans="1:32" ht="12.75" x14ac:dyDescent="0.2">
      <c r="A32" s="356" t="s">
        <v>133</v>
      </c>
      <c r="B32" s="357" t="s">
        <v>631</v>
      </c>
      <c r="C32" s="630" t="s">
        <v>322</v>
      </c>
      <c r="D32" s="630"/>
      <c r="E32" s="43"/>
      <c r="F32" s="43"/>
      <c r="G32" s="43"/>
      <c r="H32" s="17"/>
      <c r="I32" s="333"/>
      <c r="J32" s="334"/>
      <c r="K32" s="17"/>
      <c r="L32" s="17"/>
      <c r="M32" s="308"/>
      <c r="N32" s="25"/>
      <c r="O32" s="25"/>
      <c r="P32" s="25"/>
      <c r="Q32" s="25"/>
      <c r="R32" s="25"/>
      <c r="S32" s="25"/>
      <c r="T32" s="25"/>
      <c r="U32" s="25"/>
      <c r="V32" s="25"/>
      <c r="W32" s="25"/>
      <c r="X32" s="25"/>
      <c r="Y32" s="25"/>
      <c r="Z32" s="25"/>
      <c r="AA32" s="25"/>
      <c r="AB32" s="25"/>
      <c r="AC32" s="25"/>
      <c r="AD32" s="25"/>
      <c r="AE32" s="25"/>
      <c r="AF32" s="25"/>
    </row>
    <row r="33" spans="1:32" ht="12.75" x14ac:dyDescent="0.2">
      <c r="A33" s="358" t="s">
        <v>135</v>
      </c>
      <c r="B33" s="320" t="s">
        <v>640</v>
      </c>
      <c r="C33" s="43"/>
      <c r="D33" s="43" t="s">
        <v>48</v>
      </c>
      <c r="E33" s="43"/>
      <c r="F33" s="43"/>
      <c r="G33" s="43"/>
      <c r="H33" s="13"/>
      <c r="I33" s="271"/>
      <c r="J33" s="41"/>
      <c r="K33" s="306">
        <f>J33</f>
        <v>0</v>
      </c>
      <c r="L33" s="306">
        <f>K33</f>
        <v>0</v>
      </c>
      <c r="M33" s="308"/>
      <c r="N33" s="25"/>
      <c r="O33" s="25"/>
      <c r="P33" s="25"/>
      <c r="Q33" s="25"/>
      <c r="R33" s="25"/>
      <c r="S33" s="25"/>
      <c r="T33" s="25"/>
      <c r="U33" s="25"/>
      <c r="V33" s="25"/>
      <c r="W33" s="25"/>
      <c r="X33" s="25"/>
      <c r="Y33" s="25"/>
      <c r="Z33" s="25"/>
      <c r="AA33" s="25"/>
      <c r="AB33" s="25"/>
      <c r="AC33" s="25"/>
      <c r="AD33" s="25"/>
      <c r="AE33" s="25"/>
      <c r="AF33" s="25"/>
    </row>
    <row r="34" spans="1:32" ht="12.75" x14ac:dyDescent="0.2">
      <c r="A34" s="358" t="s">
        <v>134</v>
      </c>
      <c r="B34" s="320" t="s">
        <v>641</v>
      </c>
      <c r="C34" s="43"/>
      <c r="D34" s="43" t="s">
        <v>49</v>
      </c>
      <c r="E34" s="43"/>
      <c r="F34" s="43"/>
      <c r="G34" s="43"/>
      <c r="H34" s="13"/>
      <c r="I34" s="271"/>
      <c r="J34" s="41"/>
      <c r="K34" s="306">
        <f>J34</f>
        <v>0</v>
      </c>
      <c r="L34" s="306">
        <f>K34</f>
        <v>0</v>
      </c>
      <c r="M34" s="308"/>
      <c r="N34" s="25"/>
      <c r="O34" s="25"/>
      <c r="P34" s="25"/>
      <c r="Q34" s="25"/>
      <c r="R34" s="25"/>
      <c r="S34" s="308"/>
      <c r="T34" s="25"/>
      <c r="U34" s="25"/>
      <c r="V34" s="25"/>
      <c r="W34" s="25"/>
      <c r="X34" s="25"/>
      <c r="Y34" s="25"/>
      <c r="Z34" s="25"/>
      <c r="AA34" s="25"/>
      <c r="AB34" s="25"/>
      <c r="AC34" s="25"/>
      <c r="AD34" s="25"/>
      <c r="AE34" s="25"/>
      <c r="AF34" s="25"/>
    </row>
    <row r="35" spans="1:32" ht="12.75" x14ac:dyDescent="0.2">
      <c r="A35" s="358" t="s">
        <v>136</v>
      </c>
      <c r="B35" s="320" t="s">
        <v>642</v>
      </c>
      <c r="C35" s="43"/>
      <c r="D35" s="43" t="s">
        <v>11</v>
      </c>
      <c r="E35" s="43"/>
      <c r="F35" s="43"/>
      <c r="G35" s="43"/>
      <c r="H35" s="17"/>
      <c r="I35" s="333"/>
      <c r="J35" s="334"/>
      <c r="K35" s="17"/>
      <c r="L35" s="17"/>
      <c r="M35" s="308"/>
      <c r="N35" s="25"/>
      <c r="O35" s="25"/>
      <c r="P35" s="25"/>
      <c r="Q35" s="25"/>
      <c r="R35" s="25"/>
      <c r="S35" s="308"/>
      <c r="T35" s="25"/>
      <c r="U35" s="25"/>
      <c r="V35" s="25"/>
      <c r="W35" s="25"/>
      <c r="X35" s="25"/>
      <c r="Y35" s="25"/>
      <c r="Z35" s="25"/>
      <c r="AA35" s="25"/>
      <c r="AB35" s="25"/>
      <c r="AC35" s="25"/>
      <c r="AD35" s="25"/>
      <c r="AE35" s="25"/>
      <c r="AF35" s="25"/>
    </row>
    <row r="36" spans="1:32" ht="12.75" x14ac:dyDescent="0.2">
      <c r="A36" s="358" t="s">
        <v>137</v>
      </c>
      <c r="B36" s="320" t="s">
        <v>643</v>
      </c>
      <c r="C36" s="43"/>
      <c r="D36" s="633"/>
      <c r="E36" s="633"/>
      <c r="F36" s="43"/>
      <c r="G36" s="43"/>
      <c r="H36" s="13"/>
      <c r="I36" s="271"/>
      <c r="J36" s="41"/>
      <c r="K36" s="306">
        <f>J36</f>
        <v>0</v>
      </c>
      <c r="L36" s="306">
        <f>K36</f>
        <v>0</v>
      </c>
      <c r="M36" s="308"/>
      <c r="N36" s="25"/>
      <c r="O36" s="25"/>
      <c r="P36" s="25"/>
      <c r="Q36" s="25"/>
      <c r="R36" s="25"/>
      <c r="S36" s="25"/>
      <c r="T36" s="25"/>
      <c r="U36" s="25"/>
      <c r="V36" s="25"/>
      <c r="W36" s="25"/>
      <c r="X36" s="25"/>
      <c r="Y36" s="25"/>
      <c r="Z36" s="25"/>
      <c r="AA36" s="25"/>
      <c r="AB36" s="25"/>
      <c r="AC36" s="25"/>
      <c r="AD36" s="25"/>
      <c r="AE36" s="25"/>
      <c r="AF36" s="25"/>
    </row>
    <row r="37" spans="1:32" ht="12.75" x14ac:dyDescent="0.2">
      <c r="A37" s="358" t="s">
        <v>138</v>
      </c>
      <c r="B37" s="320" t="s">
        <v>672</v>
      </c>
      <c r="C37" s="43"/>
      <c r="D37" s="641"/>
      <c r="E37" s="641"/>
      <c r="F37" s="43"/>
      <c r="G37" s="43"/>
      <c r="H37" s="13"/>
      <c r="I37" s="271"/>
      <c r="J37" s="41"/>
      <c r="K37" s="306">
        <f>J37</f>
        <v>0</v>
      </c>
      <c r="L37" s="306">
        <f>K37</f>
        <v>0</v>
      </c>
      <c r="M37" s="308"/>
      <c r="N37" s="25"/>
      <c r="O37" s="25"/>
      <c r="P37" s="25"/>
      <c r="Q37" s="25"/>
      <c r="R37" s="25"/>
      <c r="S37" s="25"/>
      <c r="T37" s="308"/>
      <c r="U37" s="308"/>
      <c r="V37" s="308"/>
      <c r="W37" s="25"/>
      <c r="X37" s="25"/>
      <c r="Y37" s="25"/>
      <c r="Z37" s="25"/>
      <c r="AA37" s="25"/>
      <c r="AB37" s="25"/>
      <c r="AC37" s="25"/>
      <c r="AD37" s="25"/>
      <c r="AE37" s="25"/>
      <c r="AF37" s="25"/>
    </row>
    <row r="38" spans="1:32" ht="12.75" x14ac:dyDescent="0.2">
      <c r="A38" s="358" t="str">
        <f>IF(SUM(G38:J38)=0,"","B-2.6")</f>
        <v/>
      </c>
      <c r="B38" s="320" t="s">
        <v>673</v>
      </c>
      <c r="C38" s="43"/>
      <c r="D38" s="645" t="str">
        <f>IF(SUM(H38:K38)=0,"","see additional details")</f>
        <v/>
      </c>
      <c r="E38" s="645"/>
      <c r="F38" s="43"/>
      <c r="G38" s="43"/>
      <c r="H38" s="234" t="str">
        <f>IF('Additional Details'!M6=0,"",'Additional Details'!M6)</f>
        <v/>
      </c>
      <c r="I38" s="280" t="str">
        <f>IF('Additional Details'!N6=0,"",'Additional Details'!N6)</f>
        <v/>
      </c>
      <c r="J38" s="277" t="str">
        <f>IF('Additional Details'!O6=0,"",'Additional Details'!O6)</f>
        <v/>
      </c>
      <c r="K38" s="234" t="str">
        <f>IF('Additional Details'!P6=0,"",'Additional Details'!P6)</f>
        <v/>
      </c>
      <c r="L38" s="234" t="str">
        <f>IF('Additional Details'!Q6=0,"",'Additional Details'!Q6)</f>
        <v/>
      </c>
      <c r="M38" s="308"/>
      <c r="N38" s="25"/>
      <c r="O38" s="25"/>
      <c r="P38" s="25"/>
      <c r="Q38" s="25"/>
      <c r="R38" s="25"/>
      <c r="S38" s="25"/>
      <c r="T38" s="308"/>
      <c r="U38" s="308"/>
      <c r="V38" s="308"/>
      <c r="W38" s="25"/>
      <c r="X38" s="25"/>
      <c r="Y38" s="25"/>
      <c r="Z38" s="25"/>
      <c r="AA38" s="25"/>
      <c r="AB38" s="25"/>
      <c r="AC38" s="25"/>
      <c r="AD38" s="25"/>
      <c r="AE38" s="25"/>
      <c r="AF38" s="25"/>
    </row>
    <row r="39" spans="1:32" ht="12.75" x14ac:dyDescent="0.2">
      <c r="A39" s="356" t="s">
        <v>139</v>
      </c>
      <c r="B39" s="357" t="s">
        <v>632</v>
      </c>
      <c r="C39" s="630" t="s">
        <v>323</v>
      </c>
      <c r="D39" s="630"/>
      <c r="E39" s="43"/>
      <c r="F39" s="43"/>
      <c r="G39" s="43"/>
      <c r="H39" s="17"/>
      <c r="I39" s="333"/>
      <c r="J39" s="334"/>
      <c r="K39" s="17"/>
      <c r="L39" s="17"/>
      <c r="M39" s="308"/>
      <c r="N39" s="25"/>
      <c r="O39" s="25"/>
      <c r="P39" s="25"/>
      <c r="Q39" s="25"/>
      <c r="R39" s="25"/>
      <c r="S39" s="25"/>
      <c r="T39" s="308"/>
      <c r="U39" s="308"/>
      <c r="V39" s="308"/>
      <c r="W39" s="25"/>
      <c r="X39" s="25"/>
      <c r="Y39" s="25"/>
      <c r="Z39" s="25"/>
      <c r="AA39" s="25"/>
      <c r="AB39" s="25"/>
      <c r="AC39" s="25"/>
      <c r="AD39" s="25"/>
      <c r="AE39" s="25"/>
      <c r="AF39" s="25"/>
    </row>
    <row r="40" spans="1:32" ht="12.75" x14ac:dyDescent="0.2">
      <c r="A40" s="358" t="s">
        <v>140</v>
      </c>
      <c r="B40" s="320" t="s">
        <v>644</v>
      </c>
      <c r="C40" s="43"/>
      <c r="D40" s="43" t="s">
        <v>51</v>
      </c>
      <c r="E40" s="43"/>
      <c r="F40" s="43"/>
      <c r="G40" s="43"/>
      <c r="H40" s="13">
        <v>3000</v>
      </c>
      <c r="I40" s="271">
        <v>3000</v>
      </c>
      <c r="J40" s="41">
        <v>2000</v>
      </c>
      <c r="K40" s="306">
        <f>J40</f>
        <v>2000</v>
      </c>
      <c r="L40" s="306">
        <f>K40</f>
        <v>2000</v>
      </c>
      <c r="M40" s="308"/>
      <c r="N40" s="25"/>
      <c r="O40" s="25"/>
      <c r="P40" s="25"/>
      <c r="Q40" s="25"/>
      <c r="R40" s="25"/>
      <c r="S40" s="25"/>
      <c r="T40" s="308"/>
      <c r="U40" s="308"/>
      <c r="V40" s="308"/>
      <c r="W40" s="25"/>
      <c r="X40" s="25"/>
      <c r="Y40" s="25"/>
      <c r="Z40" s="25"/>
      <c r="AA40" s="25"/>
      <c r="AB40" s="25"/>
      <c r="AC40" s="25"/>
      <c r="AD40" s="25"/>
      <c r="AE40" s="25"/>
      <c r="AF40" s="25"/>
    </row>
    <row r="41" spans="1:32" ht="12.75" x14ac:dyDescent="0.2">
      <c r="A41" s="358" t="s">
        <v>141</v>
      </c>
      <c r="B41" s="320" t="s">
        <v>645</v>
      </c>
      <c r="C41" s="43"/>
      <c r="D41" s="43" t="s">
        <v>52</v>
      </c>
      <c r="E41" s="43"/>
      <c r="F41" s="43"/>
      <c r="G41" s="43"/>
      <c r="H41" s="13">
        <v>3000</v>
      </c>
      <c r="I41" s="271">
        <v>2500</v>
      </c>
      <c r="J41" s="41">
        <v>3000</v>
      </c>
      <c r="K41" s="306">
        <f>J41</f>
        <v>3000</v>
      </c>
      <c r="L41" s="306">
        <f>K41</f>
        <v>3000</v>
      </c>
      <c r="M41" s="308"/>
      <c r="N41" s="25"/>
      <c r="O41" s="25"/>
      <c r="P41" s="25"/>
      <c r="Q41" s="25"/>
      <c r="R41" s="25"/>
      <c r="S41" s="25"/>
      <c r="T41" s="308"/>
      <c r="U41" s="308"/>
      <c r="V41" s="308"/>
      <c r="W41" s="25"/>
      <c r="X41" s="25"/>
      <c r="Y41" s="25"/>
      <c r="Z41" s="25"/>
      <c r="AA41" s="25"/>
      <c r="AB41" s="25"/>
      <c r="AC41" s="25"/>
      <c r="AD41" s="25"/>
      <c r="AE41" s="25"/>
      <c r="AF41" s="25"/>
    </row>
    <row r="42" spans="1:32" ht="12.75" x14ac:dyDescent="0.2">
      <c r="A42" s="358" t="s">
        <v>142</v>
      </c>
      <c r="B42" s="320" t="s">
        <v>646</v>
      </c>
      <c r="C42" s="43"/>
      <c r="D42" s="43" t="s">
        <v>96</v>
      </c>
      <c r="E42" s="43"/>
      <c r="F42" s="43"/>
      <c r="G42" s="43"/>
      <c r="H42" s="17"/>
      <c r="I42" s="333"/>
      <c r="J42" s="334"/>
      <c r="K42" s="17"/>
      <c r="L42" s="17"/>
      <c r="M42" s="308"/>
      <c r="N42" s="25"/>
      <c r="O42" s="25"/>
      <c r="P42" s="25"/>
      <c r="Q42" s="25"/>
      <c r="R42" s="25"/>
      <c r="S42" s="25"/>
      <c r="T42" s="308"/>
      <c r="U42" s="308"/>
      <c r="V42" s="308"/>
      <c r="W42" s="25"/>
      <c r="X42" s="25"/>
      <c r="Y42" s="25"/>
      <c r="Z42" s="25"/>
      <c r="AA42" s="25"/>
      <c r="AB42" s="25"/>
      <c r="AC42" s="25"/>
      <c r="AD42" s="25"/>
      <c r="AE42" s="25"/>
      <c r="AF42" s="25"/>
    </row>
    <row r="43" spans="1:32" ht="12.75" x14ac:dyDescent="0.2">
      <c r="A43" s="358" t="s">
        <v>143</v>
      </c>
      <c r="B43" s="320" t="s">
        <v>647</v>
      </c>
      <c r="C43" s="43"/>
      <c r="D43" s="633" t="s">
        <v>875</v>
      </c>
      <c r="E43" s="633"/>
      <c r="F43" s="43"/>
      <c r="G43" s="43"/>
      <c r="H43" s="13">
        <v>709870</v>
      </c>
      <c r="I43" s="271">
        <v>545000</v>
      </c>
      <c r="J43" s="41">
        <v>538000</v>
      </c>
      <c r="K43" s="306">
        <f>J43</f>
        <v>538000</v>
      </c>
      <c r="L43" s="306">
        <f>K43</f>
        <v>538000</v>
      </c>
      <c r="M43" s="308"/>
      <c r="N43" s="25"/>
      <c r="O43" s="25"/>
      <c r="P43" s="25"/>
      <c r="Q43" s="25"/>
      <c r="R43" s="25"/>
      <c r="S43" s="25"/>
      <c r="T43" s="308"/>
      <c r="U43" s="308"/>
      <c r="V43" s="308"/>
      <c r="W43" s="25"/>
      <c r="X43" s="25"/>
      <c r="Y43" s="25"/>
      <c r="Z43" s="25"/>
      <c r="AA43" s="25"/>
      <c r="AB43" s="25"/>
      <c r="AC43" s="25"/>
      <c r="AD43" s="25"/>
      <c r="AE43" s="25"/>
      <c r="AF43" s="25"/>
    </row>
    <row r="44" spans="1:32" ht="12.75" x14ac:dyDescent="0.2">
      <c r="A44" s="358" t="s">
        <v>144</v>
      </c>
      <c r="B44" s="320" t="s">
        <v>674</v>
      </c>
      <c r="C44" s="43"/>
      <c r="D44" s="641" t="s">
        <v>876</v>
      </c>
      <c r="E44" s="641"/>
      <c r="F44" s="43"/>
      <c r="G44" s="43"/>
      <c r="H44" s="13"/>
      <c r="I44" s="271"/>
      <c r="J44" s="41">
        <v>5000</v>
      </c>
      <c r="K44" s="306">
        <f>J44</f>
        <v>5000</v>
      </c>
      <c r="L44" s="306">
        <f>K44</f>
        <v>5000</v>
      </c>
      <c r="M44" s="308"/>
      <c r="N44" s="25"/>
      <c r="O44" s="25"/>
      <c r="P44" s="25"/>
      <c r="Q44" s="25"/>
      <c r="R44" s="25"/>
      <c r="S44" s="25"/>
      <c r="T44" s="308"/>
      <c r="U44" s="308"/>
      <c r="V44" s="308"/>
      <c r="W44" s="25"/>
      <c r="X44" s="25"/>
      <c r="Y44" s="25"/>
      <c r="Z44" s="25"/>
      <c r="AA44" s="25"/>
      <c r="AB44" s="25"/>
      <c r="AC44" s="25"/>
      <c r="AD44" s="25"/>
      <c r="AE44" s="25"/>
      <c r="AF44" s="25"/>
    </row>
    <row r="45" spans="1:32" ht="12.75" x14ac:dyDescent="0.2">
      <c r="A45" s="358" t="str">
        <f>IF(SUM(G45:J45)=0,"","B-3.6")</f>
        <v/>
      </c>
      <c r="B45" s="320" t="s">
        <v>675</v>
      </c>
      <c r="C45" s="43"/>
      <c r="D45" s="645" t="str">
        <f>IF(SUM(H45:K45)=0,"","see additional details")</f>
        <v/>
      </c>
      <c r="E45" s="645"/>
      <c r="F45" s="43"/>
      <c r="G45" s="43"/>
      <c r="H45" s="234" t="str">
        <f>IF('Additional Details'!M7=0,"",'Additional Details'!M7)</f>
        <v/>
      </c>
      <c r="I45" s="280" t="str">
        <f>IF('Additional Details'!N7=0,"",'Additional Details'!N7)</f>
        <v/>
      </c>
      <c r="J45" s="277" t="str">
        <f>IF('Additional Details'!O7=0,"",'Additional Details'!O7)</f>
        <v/>
      </c>
      <c r="K45" s="234" t="str">
        <f>IF('Additional Details'!P7=0,"",'Additional Details'!P7)</f>
        <v/>
      </c>
      <c r="L45" s="234" t="str">
        <f>IF('Additional Details'!Q7=0,"",'Additional Details'!Q7)</f>
        <v/>
      </c>
      <c r="M45" s="308"/>
      <c r="N45" s="25"/>
      <c r="O45" s="25"/>
      <c r="P45" s="25"/>
      <c r="Q45" s="25"/>
      <c r="R45" s="25"/>
      <c r="S45" s="25"/>
      <c r="T45" s="308"/>
      <c r="U45" s="308"/>
      <c r="V45" s="308"/>
      <c r="W45" s="25"/>
      <c r="X45" s="25"/>
      <c r="Y45" s="25"/>
      <c r="Z45" s="25"/>
      <c r="AA45" s="25"/>
      <c r="AB45" s="25"/>
      <c r="AC45" s="25"/>
      <c r="AD45" s="25"/>
      <c r="AE45" s="25"/>
      <c r="AF45" s="25"/>
    </row>
    <row r="46" spans="1:32" ht="12.75" x14ac:dyDescent="0.2">
      <c r="A46" s="356" t="s">
        <v>145</v>
      </c>
      <c r="B46" s="357" t="s">
        <v>633</v>
      </c>
      <c r="C46" s="470" t="s">
        <v>654</v>
      </c>
      <c r="D46" s="43"/>
      <c r="E46" s="43"/>
      <c r="F46" s="43"/>
      <c r="G46" s="43"/>
      <c r="H46" s="17"/>
      <c r="I46" s="333"/>
      <c r="J46" s="334"/>
      <c r="K46" s="17"/>
      <c r="L46" s="17"/>
      <c r="M46" s="308"/>
      <c r="N46" s="25"/>
      <c r="O46" s="25"/>
      <c r="P46" s="25"/>
      <c r="Q46" s="25"/>
      <c r="R46" s="25"/>
      <c r="S46" s="25"/>
      <c r="T46" s="308"/>
      <c r="U46" s="308"/>
      <c r="V46" s="308"/>
      <c r="W46" s="25"/>
      <c r="X46" s="25"/>
      <c r="Y46" s="25"/>
      <c r="Z46" s="25"/>
      <c r="AA46" s="25"/>
      <c r="AB46" s="25"/>
      <c r="AC46" s="25"/>
      <c r="AD46" s="25"/>
      <c r="AE46" s="25"/>
      <c r="AF46" s="25"/>
    </row>
    <row r="47" spans="1:32" ht="12.75" x14ac:dyDescent="0.2">
      <c r="A47" s="358" t="s">
        <v>146</v>
      </c>
      <c r="B47" s="320" t="s">
        <v>648</v>
      </c>
      <c r="C47" s="43"/>
      <c r="D47" s="43" t="s">
        <v>54</v>
      </c>
      <c r="E47" s="43"/>
      <c r="F47" s="43"/>
      <c r="G47" s="43"/>
      <c r="H47" s="13"/>
      <c r="I47" s="271"/>
      <c r="J47" s="41"/>
      <c r="K47" s="306">
        <f t="shared" ref="K47:L50" si="2">J47</f>
        <v>0</v>
      </c>
      <c r="L47" s="306">
        <f t="shared" si="2"/>
        <v>0</v>
      </c>
      <c r="M47" s="308"/>
      <c r="N47" s="25"/>
      <c r="O47" s="25"/>
      <c r="P47" s="25"/>
      <c r="Q47" s="25"/>
      <c r="R47" s="25"/>
      <c r="S47" s="25"/>
      <c r="T47" s="308"/>
      <c r="U47" s="308"/>
      <c r="V47" s="308"/>
      <c r="W47" s="25"/>
      <c r="X47" s="25"/>
      <c r="Y47" s="25"/>
      <c r="Z47" s="25"/>
      <c r="AA47" s="25"/>
      <c r="AB47" s="25"/>
      <c r="AC47" s="25"/>
      <c r="AD47" s="25"/>
      <c r="AE47" s="25"/>
      <c r="AF47" s="25"/>
    </row>
    <row r="48" spans="1:32" ht="12.75" x14ac:dyDescent="0.2">
      <c r="A48" s="358" t="s">
        <v>147</v>
      </c>
      <c r="B48" s="320" t="s">
        <v>649</v>
      </c>
      <c r="C48" s="43"/>
      <c r="D48" s="43" t="s">
        <v>55</v>
      </c>
      <c r="E48" s="43"/>
      <c r="F48" s="43"/>
      <c r="G48" s="43"/>
      <c r="H48" s="13"/>
      <c r="I48" s="271"/>
      <c r="J48" s="41"/>
      <c r="K48" s="306">
        <f t="shared" si="2"/>
        <v>0</v>
      </c>
      <c r="L48" s="306">
        <f t="shared" si="2"/>
        <v>0</v>
      </c>
      <c r="M48" s="308"/>
      <c r="N48" s="25"/>
      <c r="O48" s="25"/>
      <c r="P48" s="25"/>
      <c r="Q48" s="25"/>
      <c r="R48" s="25"/>
      <c r="S48" s="25"/>
      <c r="T48" s="308"/>
      <c r="U48" s="308"/>
      <c r="V48" s="308"/>
      <c r="W48" s="25"/>
      <c r="X48" s="25"/>
      <c r="Y48" s="25"/>
      <c r="Z48" s="25"/>
      <c r="AA48" s="25"/>
      <c r="AB48" s="25"/>
      <c r="AC48" s="25"/>
      <c r="AD48" s="25"/>
      <c r="AE48" s="25"/>
      <c r="AF48" s="25"/>
    </row>
    <row r="49" spans="1:32" ht="12.75" x14ac:dyDescent="0.2">
      <c r="A49" s="358" t="s">
        <v>148</v>
      </c>
      <c r="B49" s="320" t="s">
        <v>650</v>
      </c>
      <c r="C49" s="43"/>
      <c r="D49" s="43" t="s">
        <v>56</v>
      </c>
      <c r="E49" s="43"/>
      <c r="F49" s="43"/>
      <c r="G49" s="43"/>
      <c r="H49" s="13"/>
      <c r="I49" s="271"/>
      <c r="J49" s="41"/>
      <c r="K49" s="306">
        <f t="shared" si="2"/>
        <v>0</v>
      </c>
      <c r="L49" s="306">
        <f t="shared" si="2"/>
        <v>0</v>
      </c>
      <c r="M49" s="308"/>
      <c r="N49" s="25"/>
      <c r="O49" s="25"/>
      <c r="P49" s="25"/>
      <c r="Q49" s="25"/>
      <c r="R49" s="25"/>
      <c r="S49" s="25"/>
      <c r="T49" s="308"/>
      <c r="U49" s="308"/>
      <c r="V49" s="308"/>
      <c r="W49" s="25"/>
      <c r="X49" s="25"/>
      <c r="Y49" s="25"/>
      <c r="Z49" s="25"/>
      <c r="AA49" s="25"/>
      <c r="AB49" s="25"/>
      <c r="AC49" s="25"/>
      <c r="AD49" s="25"/>
      <c r="AE49" s="25"/>
      <c r="AF49" s="25"/>
    </row>
    <row r="50" spans="1:32" ht="12.75" x14ac:dyDescent="0.2">
      <c r="A50" s="358" t="s">
        <v>149</v>
      </c>
      <c r="B50" s="320" t="s">
        <v>651</v>
      </c>
      <c r="C50" s="43"/>
      <c r="D50" s="43" t="s">
        <v>57</v>
      </c>
      <c r="E50" s="43"/>
      <c r="F50" s="43"/>
      <c r="G50" s="43"/>
      <c r="H50" s="13"/>
      <c r="I50" s="271"/>
      <c r="J50" s="41"/>
      <c r="K50" s="306">
        <f t="shared" si="2"/>
        <v>0</v>
      </c>
      <c r="L50" s="306">
        <f t="shared" si="2"/>
        <v>0</v>
      </c>
      <c r="M50" s="308"/>
      <c r="N50" s="25"/>
      <c r="O50" s="25"/>
      <c r="P50" s="25"/>
      <c r="Q50" s="25"/>
      <c r="R50" s="25"/>
      <c r="S50" s="25"/>
      <c r="T50" s="308"/>
      <c r="U50" s="308"/>
      <c r="V50" s="308"/>
      <c r="W50" s="25"/>
      <c r="X50" s="25"/>
      <c r="Y50" s="25"/>
      <c r="Z50" s="25"/>
      <c r="AA50" s="25"/>
      <c r="AB50" s="25"/>
      <c r="AC50" s="25"/>
      <c r="AD50" s="25"/>
      <c r="AE50" s="25"/>
      <c r="AF50" s="25"/>
    </row>
    <row r="51" spans="1:32" ht="12.75" x14ac:dyDescent="0.2">
      <c r="A51" s="358" t="s">
        <v>150</v>
      </c>
      <c r="B51" s="320" t="s">
        <v>668</v>
      </c>
      <c r="C51" s="43"/>
      <c r="D51" s="43" t="s">
        <v>96</v>
      </c>
      <c r="E51" s="43"/>
      <c r="F51" s="43"/>
      <c r="G51" s="43"/>
      <c r="H51" s="17"/>
      <c r="I51" s="333"/>
      <c r="J51" s="334"/>
      <c r="K51" s="17"/>
      <c r="L51" s="17"/>
      <c r="M51" s="308"/>
      <c r="N51" s="25"/>
      <c r="O51" s="25"/>
      <c r="P51" s="25"/>
      <c r="Q51" s="25"/>
      <c r="R51" s="25"/>
      <c r="S51" s="308"/>
      <c r="T51" s="308"/>
      <c r="U51" s="308"/>
      <c r="V51" s="308"/>
      <c r="W51" s="25"/>
      <c r="X51" s="25"/>
      <c r="Y51" s="25"/>
      <c r="Z51" s="25"/>
      <c r="AA51" s="25"/>
      <c r="AB51" s="25"/>
      <c r="AC51" s="25"/>
      <c r="AD51" s="25"/>
      <c r="AE51" s="25"/>
      <c r="AF51" s="25"/>
    </row>
    <row r="52" spans="1:32" ht="12.75" x14ac:dyDescent="0.2">
      <c r="A52" s="358" t="s">
        <v>151</v>
      </c>
      <c r="B52" s="320" t="s">
        <v>669</v>
      </c>
      <c r="C52" s="43"/>
      <c r="D52" s="633" t="s">
        <v>877</v>
      </c>
      <c r="E52" s="633"/>
      <c r="F52" s="43"/>
      <c r="G52" s="43"/>
      <c r="H52" s="13">
        <v>300</v>
      </c>
      <c r="I52" s="271">
        <v>500</v>
      </c>
      <c r="J52" s="41">
        <v>500</v>
      </c>
      <c r="K52" s="306">
        <f>J52</f>
        <v>500</v>
      </c>
      <c r="L52" s="306">
        <f>K52</f>
        <v>500</v>
      </c>
      <c r="M52" s="308"/>
      <c r="N52" s="25"/>
      <c r="O52" s="25"/>
      <c r="P52" s="25"/>
      <c r="Q52" s="25"/>
      <c r="R52" s="25"/>
      <c r="S52" s="308"/>
      <c r="T52" s="25"/>
      <c r="U52" s="25"/>
      <c r="V52" s="25"/>
      <c r="W52" s="25"/>
      <c r="X52" s="25"/>
      <c r="Y52" s="25"/>
      <c r="Z52" s="25"/>
      <c r="AA52" s="25"/>
      <c r="AB52" s="25"/>
      <c r="AC52" s="25"/>
      <c r="AD52" s="25"/>
      <c r="AE52" s="25"/>
      <c r="AF52" s="25"/>
    </row>
    <row r="53" spans="1:32" ht="12.75" x14ac:dyDescent="0.2">
      <c r="A53" s="358" t="s">
        <v>152</v>
      </c>
      <c r="B53" s="320" t="s">
        <v>670</v>
      </c>
      <c r="C53" s="43"/>
      <c r="D53" s="641" t="s">
        <v>878</v>
      </c>
      <c r="E53" s="641"/>
      <c r="F53" s="43"/>
      <c r="G53" s="43"/>
      <c r="H53" s="13">
        <v>12000</v>
      </c>
      <c r="I53" s="271">
        <v>12000</v>
      </c>
      <c r="J53" s="41">
        <v>14000</v>
      </c>
      <c r="K53" s="306">
        <f>J53</f>
        <v>14000</v>
      </c>
      <c r="L53" s="306">
        <f>K53</f>
        <v>14000</v>
      </c>
      <c r="M53" s="308"/>
      <c r="N53" s="25"/>
      <c r="O53" s="25"/>
      <c r="P53" s="25"/>
      <c r="Q53" s="25"/>
      <c r="R53" s="25"/>
      <c r="S53" s="308"/>
      <c r="T53" s="25"/>
      <c r="U53" s="25"/>
      <c r="V53" s="25"/>
      <c r="W53" s="25"/>
      <c r="X53" s="25"/>
      <c r="Y53" s="25"/>
      <c r="Z53" s="25"/>
      <c r="AA53" s="25"/>
      <c r="AB53" s="25"/>
      <c r="AC53" s="25"/>
      <c r="AD53" s="25"/>
      <c r="AE53" s="25"/>
      <c r="AF53" s="25"/>
    </row>
    <row r="54" spans="1:32" ht="13.5" thickBot="1" x14ac:dyDescent="0.25">
      <c r="A54" s="358" t="str">
        <f>IF(SUM(G54:J54)=0,"","B-4.8")</f>
        <v/>
      </c>
      <c r="B54" s="320" t="s">
        <v>671</v>
      </c>
      <c r="C54" s="43"/>
      <c r="D54" s="645" t="str">
        <f>IF(SUM(H54:K54)=0,"","see additional details")</f>
        <v/>
      </c>
      <c r="E54" s="645"/>
      <c r="F54" s="43"/>
      <c r="G54" s="43"/>
      <c r="H54" s="235" t="str">
        <f>IF('Additional Details'!M8=0,"",'Additional Details'!M8)</f>
        <v/>
      </c>
      <c r="I54" s="276" t="str">
        <f>IF('Additional Details'!N8=0,"",'Additional Details'!N8)</f>
        <v/>
      </c>
      <c r="J54" s="269" t="str">
        <f>IF('Additional Details'!O8=0,"",'Additional Details'!O8)</f>
        <v/>
      </c>
      <c r="K54" s="235" t="str">
        <f>IF('Additional Details'!P8=0,"",'Additional Details'!P8)</f>
        <v/>
      </c>
      <c r="L54" s="235" t="str">
        <f>IF('Additional Details'!Q8=0,"",'Additional Details'!Q8)</f>
        <v/>
      </c>
      <c r="M54" s="308"/>
      <c r="N54" s="25"/>
      <c r="O54" s="25"/>
      <c r="P54" s="25"/>
      <c r="Q54" s="25"/>
      <c r="R54" s="25"/>
      <c r="S54" s="308"/>
      <c r="T54" s="308"/>
      <c r="U54" s="308"/>
      <c r="V54" s="25"/>
      <c r="W54" s="25"/>
      <c r="X54" s="25"/>
      <c r="Y54" s="25"/>
      <c r="Z54" s="25"/>
      <c r="AA54" s="25"/>
      <c r="AB54" s="25"/>
      <c r="AC54" s="25"/>
      <c r="AD54" s="25"/>
      <c r="AE54" s="25"/>
      <c r="AF54" s="25"/>
    </row>
    <row r="55" spans="1:32" ht="13.5" thickBot="1" x14ac:dyDescent="0.25">
      <c r="A55" s="356" t="s">
        <v>153</v>
      </c>
      <c r="B55" s="357" t="s">
        <v>634</v>
      </c>
      <c r="C55" s="470" t="s">
        <v>58</v>
      </c>
      <c r="D55" s="43"/>
      <c r="E55" s="43"/>
      <c r="F55" s="43"/>
      <c r="G55" s="43"/>
      <c r="H55" s="350">
        <f>SUM(H25:H54)</f>
        <v>728170</v>
      </c>
      <c r="I55" s="351">
        <f>SUM(I25:I54)</f>
        <v>563000</v>
      </c>
      <c r="J55" s="352">
        <f>SUM(J25:J54)</f>
        <v>562500</v>
      </c>
      <c r="K55" s="353">
        <f>SUM(K25:K54)</f>
        <v>562500</v>
      </c>
      <c r="L55" s="238">
        <f>SUM(L25:L54)</f>
        <v>562500</v>
      </c>
      <c r="M55" s="308"/>
      <c r="N55" s="25"/>
      <c r="O55" s="25"/>
      <c r="P55" s="25"/>
      <c r="Q55" s="25"/>
      <c r="R55" s="25"/>
      <c r="S55" s="308"/>
      <c r="T55" s="308"/>
      <c r="U55" s="308"/>
      <c r="V55" s="25"/>
      <c r="W55" s="25"/>
      <c r="X55" s="25"/>
      <c r="Y55" s="25"/>
      <c r="Z55" s="25"/>
      <c r="AA55" s="25"/>
      <c r="AB55" s="25"/>
      <c r="AC55" s="25"/>
      <c r="AD55" s="25"/>
      <c r="AE55" s="25"/>
      <c r="AF55" s="25"/>
    </row>
    <row r="56" spans="1:32" ht="12.75" x14ac:dyDescent="0.2">
      <c r="A56" s="354"/>
      <c r="B56" s="25"/>
      <c r="C56" s="85"/>
      <c r="D56" s="86"/>
      <c r="E56" s="43"/>
      <c r="F56" s="43"/>
      <c r="G56" s="43"/>
      <c r="H56" s="36"/>
      <c r="I56" s="36"/>
      <c r="J56" s="36"/>
      <c r="K56" s="36"/>
      <c r="L56" s="36"/>
      <c r="M56" s="308"/>
      <c r="N56" s="25"/>
      <c r="O56" s="25"/>
      <c r="P56" s="25"/>
      <c r="Q56" s="25"/>
      <c r="R56" s="25"/>
      <c r="S56" s="308"/>
      <c r="T56" s="308"/>
      <c r="U56" s="308"/>
      <c r="V56" s="25"/>
      <c r="W56" s="25"/>
      <c r="X56" s="25"/>
      <c r="Y56" s="25"/>
      <c r="Z56" s="25"/>
      <c r="AA56" s="25"/>
      <c r="AB56" s="25"/>
      <c r="AC56" s="25"/>
      <c r="AD56" s="25"/>
      <c r="AE56" s="25"/>
      <c r="AF56" s="25"/>
    </row>
    <row r="57" spans="1:32" ht="20.25" x14ac:dyDescent="0.2">
      <c r="A57" s="354"/>
      <c r="B57" s="638" t="str">
        <f>VLOOKUP('Instructions (Please Read)'!$U$2,'Instructions (Please Read)'!$R$1:$S$8,2,FALSE)</f>
        <v>Final Budget</v>
      </c>
      <c r="C57" s="638"/>
      <c r="D57" s="638"/>
      <c r="E57" s="638"/>
      <c r="F57" s="638"/>
      <c r="G57" s="638"/>
      <c r="H57" s="638"/>
      <c r="I57" s="638"/>
      <c r="J57" s="638"/>
      <c r="K57" s="638"/>
      <c r="L57" s="638"/>
      <c r="M57" s="308"/>
      <c r="N57" s="25"/>
      <c r="O57" s="25"/>
      <c r="P57" s="25"/>
      <c r="Q57" s="25"/>
      <c r="R57" s="25"/>
      <c r="S57" s="25"/>
      <c r="T57" s="25"/>
      <c r="U57" s="25"/>
      <c r="V57" s="25"/>
      <c r="W57" s="25"/>
      <c r="X57" s="25"/>
      <c r="Y57" s="25"/>
      <c r="Z57" s="25"/>
      <c r="AA57" s="25"/>
      <c r="AB57" s="25"/>
      <c r="AC57" s="25"/>
      <c r="AD57" s="25"/>
      <c r="AE57" s="25"/>
      <c r="AF57" s="25"/>
    </row>
    <row r="58" spans="1:32" ht="12.75" x14ac:dyDescent="0.2">
      <c r="A58" s="354"/>
      <c r="B58" s="635" t="str">
        <f>IF('Budget Summary'!$B$3="","Please Enter Name on First Page",'Budget Summary'!$B$3)</f>
        <v>Platte County Senior Citizens Services District Board</v>
      </c>
      <c r="C58" s="635"/>
      <c r="D58" s="635"/>
      <c r="E58" s="635"/>
      <c r="F58" s="25"/>
      <c r="G58" s="7"/>
      <c r="H58" s="8"/>
      <c r="I58" s="8"/>
      <c r="J58" s="9" t="s">
        <v>6</v>
      </c>
      <c r="K58" s="137">
        <f ca="1">'Instructions (Please Read)'!$O$2</f>
        <v>43281</v>
      </c>
      <c r="L58" s="25"/>
      <c r="M58" s="308"/>
      <c r="N58" s="25"/>
      <c r="O58" s="25"/>
      <c r="P58" s="25"/>
      <c r="Q58" s="25"/>
      <c r="R58" s="25"/>
      <c r="S58" s="25"/>
      <c r="T58" s="25"/>
      <c r="U58" s="25"/>
      <c r="V58" s="25"/>
      <c r="W58" s="25"/>
      <c r="X58" s="25"/>
      <c r="Y58" s="25"/>
      <c r="Z58" s="25"/>
      <c r="AA58" s="25"/>
      <c r="AB58" s="25"/>
      <c r="AC58" s="25"/>
      <c r="AD58" s="25"/>
      <c r="AE58" s="25"/>
      <c r="AF58" s="25"/>
    </row>
    <row r="59" spans="1:32" ht="13.5" thickBot="1" x14ac:dyDescent="0.25">
      <c r="A59" s="354"/>
      <c r="B59" s="25"/>
      <c r="C59" s="25"/>
      <c r="D59" s="25"/>
      <c r="E59" s="25"/>
      <c r="F59" s="25"/>
      <c r="G59" s="25"/>
      <c r="H59" s="25"/>
      <c r="I59" s="25"/>
      <c r="J59" s="25"/>
      <c r="K59" s="25"/>
      <c r="L59" s="25"/>
      <c r="M59" s="308"/>
      <c r="N59" s="25"/>
      <c r="O59" s="25"/>
      <c r="P59" s="25"/>
      <c r="Q59" s="25"/>
      <c r="R59" s="25"/>
      <c r="S59" s="25"/>
      <c r="T59" s="25"/>
      <c r="U59" s="25"/>
      <c r="V59" s="25"/>
      <c r="W59" s="25"/>
      <c r="X59" s="25"/>
      <c r="Y59" s="25"/>
      <c r="Z59" s="25"/>
      <c r="AA59" s="25"/>
      <c r="AB59" s="25"/>
      <c r="AC59" s="25"/>
      <c r="AD59" s="25"/>
      <c r="AE59" s="25"/>
      <c r="AF59" s="25"/>
    </row>
    <row r="60" spans="1:32" ht="13.5" thickBot="1" x14ac:dyDescent="0.25">
      <c r="A60" s="354"/>
      <c r="B60" s="309" t="s">
        <v>374</v>
      </c>
      <c r="C60" s="310"/>
      <c r="D60" s="310"/>
      <c r="E60" s="310"/>
      <c r="F60" s="310"/>
      <c r="G60" s="310"/>
      <c r="H60" s="310"/>
      <c r="I60" s="310"/>
      <c r="J60" s="310"/>
      <c r="K60" s="311"/>
      <c r="L60" s="312"/>
      <c r="M60" s="308"/>
      <c r="N60" s="25"/>
      <c r="O60" s="25"/>
      <c r="P60" s="25"/>
      <c r="Q60" s="25"/>
      <c r="R60" s="25"/>
      <c r="S60" s="25"/>
      <c r="T60" s="25"/>
      <c r="U60" s="25"/>
      <c r="V60" s="25"/>
      <c r="W60" s="25"/>
      <c r="X60" s="25"/>
      <c r="Y60" s="25"/>
      <c r="Z60" s="25"/>
      <c r="AA60" s="25"/>
      <c r="AB60" s="25"/>
      <c r="AC60" s="25"/>
      <c r="AD60" s="25"/>
      <c r="AE60" s="25"/>
      <c r="AF60" s="25"/>
    </row>
    <row r="61" spans="1:32" ht="12.75" x14ac:dyDescent="0.2">
      <c r="A61" s="354"/>
      <c r="B61" s="85"/>
      <c r="C61" s="43"/>
      <c r="D61" s="43"/>
      <c r="E61" s="43"/>
      <c r="F61" s="43"/>
      <c r="G61" s="43"/>
      <c r="H61" s="5"/>
      <c r="I61" s="5"/>
      <c r="J61" s="5"/>
      <c r="K61" s="5"/>
      <c r="L61" s="5"/>
      <c r="M61" s="308"/>
      <c r="N61" s="25"/>
      <c r="O61" s="25"/>
      <c r="P61" s="25"/>
      <c r="Q61" s="25"/>
      <c r="R61" s="25"/>
      <c r="S61" s="25"/>
      <c r="T61" s="25"/>
      <c r="U61" s="25"/>
      <c r="V61" s="25"/>
      <c r="W61" s="25"/>
      <c r="X61" s="25"/>
      <c r="Y61" s="25"/>
      <c r="Z61" s="25"/>
      <c r="AA61" s="25"/>
      <c r="AB61" s="25"/>
      <c r="AC61" s="25"/>
      <c r="AD61" s="25"/>
      <c r="AE61" s="25"/>
      <c r="AF61" s="25"/>
    </row>
    <row r="62" spans="1:32" ht="24" x14ac:dyDescent="0.2">
      <c r="A62" s="362"/>
      <c r="B62" s="25"/>
      <c r="C62" s="355"/>
      <c r="D62" s="355"/>
      <c r="E62" s="355"/>
      <c r="F62" s="355"/>
      <c r="G62" s="355"/>
      <c r="H62" s="255" t="str">
        <f ca="1">'Instructions (Please Read)'!$P$2-3&amp;"-"&amp;'Instructions (Please Read)'!$P$2-2&amp;" Actual"</f>
        <v>2015-2016 Actual</v>
      </c>
      <c r="I62" s="270" t="str">
        <f ca="1">'Instructions (Please Read)'!$P$2-2&amp;"-"&amp;'Instructions (Please Read)'!$P$2-1&amp;" Estimated"</f>
        <v>2016-2017 Estimated</v>
      </c>
      <c r="J62" s="264" t="str">
        <f ca="1">'Instructions (Please Read)'!$P$2-1&amp;"-"&amp;'Instructions (Please Read)'!$P$2&amp;" Proposed"</f>
        <v>2017-2018 Proposed</v>
      </c>
      <c r="K62" s="257" t="str">
        <f>IF('Instructions (Please Read)'!$B$1="Proposed Budget","Pending Approval","Final Approval")</f>
        <v>Final Approval</v>
      </c>
      <c r="L62" s="256" t="s">
        <v>617</v>
      </c>
      <c r="M62" s="308"/>
      <c r="N62" s="25"/>
      <c r="O62" s="25"/>
      <c r="P62" s="25"/>
      <c r="Q62" s="25"/>
      <c r="R62" s="25"/>
      <c r="S62" s="25"/>
      <c r="T62" s="25"/>
      <c r="U62" s="25"/>
      <c r="V62" s="25"/>
      <c r="W62" s="25"/>
      <c r="X62" s="25"/>
      <c r="Y62" s="25"/>
      <c r="Z62" s="25"/>
      <c r="AA62" s="25"/>
      <c r="AB62" s="25"/>
      <c r="AC62" s="25"/>
      <c r="AD62" s="25"/>
      <c r="AE62" s="25"/>
      <c r="AF62" s="25"/>
    </row>
    <row r="63" spans="1:32" ht="12.75" x14ac:dyDescent="0.2">
      <c r="A63" s="356" t="s">
        <v>154</v>
      </c>
      <c r="B63" s="357" t="s">
        <v>635</v>
      </c>
      <c r="C63" s="630" t="s">
        <v>321</v>
      </c>
      <c r="D63" s="630"/>
      <c r="E63" s="43"/>
      <c r="F63" s="43"/>
      <c r="G63" s="43"/>
      <c r="H63" s="231"/>
      <c r="I63" s="316"/>
      <c r="J63" s="317"/>
      <c r="K63" s="231"/>
      <c r="L63" s="231"/>
      <c r="M63" s="308"/>
      <c r="N63" s="25"/>
      <c r="O63" s="25"/>
      <c r="P63" s="25"/>
      <c r="Q63" s="25"/>
      <c r="R63" s="25"/>
      <c r="S63" s="25"/>
      <c r="T63" s="25"/>
      <c r="U63" s="25"/>
      <c r="V63" s="25"/>
      <c r="W63" s="25"/>
      <c r="X63" s="25"/>
      <c r="Y63" s="25"/>
      <c r="Z63" s="25"/>
      <c r="AA63" s="25"/>
      <c r="AB63" s="25"/>
      <c r="AC63" s="25"/>
      <c r="AD63" s="25"/>
      <c r="AE63" s="25"/>
      <c r="AF63" s="25"/>
    </row>
    <row r="64" spans="1:32" ht="12.75" x14ac:dyDescent="0.2">
      <c r="A64" s="358" t="s">
        <v>155</v>
      </c>
      <c r="B64" s="320" t="s">
        <v>722</v>
      </c>
      <c r="C64" s="43"/>
      <c r="D64" s="43" t="s">
        <v>60</v>
      </c>
      <c r="E64" s="43"/>
      <c r="F64" s="43"/>
      <c r="G64" s="43"/>
      <c r="H64" s="13"/>
      <c r="I64" s="271"/>
      <c r="J64" s="41"/>
      <c r="K64" s="306">
        <f>J64</f>
        <v>0</v>
      </c>
      <c r="L64" s="306">
        <f>K64</f>
        <v>0</v>
      </c>
      <c r="M64" s="308"/>
      <c r="N64" s="25"/>
      <c r="O64" s="25"/>
      <c r="P64" s="25"/>
      <c r="Q64" s="25"/>
      <c r="R64" s="25"/>
      <c r="S64" s="25"/>
      <c r="T64" s="25"/>
      <c r="U64" s="25"/>
      <c r="V64" s="25"/>
      <c r="W64" s="25"/>
      <c r="X64" s="25"/>
      <c r="Y64" s="25"/>
      <c r="Z64" s="25"/>
      <c r="AA64" s="25"/>
      <c r="AB64" s="25"/>
      <c r="AC64" s="25"/>
      <c r="AD64" s="25"/>
      <c r="AE64" s="25"/>
      <c r="AF64" s="25"/>
    </row>
    <row r="65" spans="1:32" ht="12.75" x14ac:dyDescent="0.2">
      <c r="A65" s="358" t="s">
        <v>156</v>
      </c>
      <c r="B65" s="320" t="s">
        <v>723</v>
      </c>
      <c r="C65" s="43"/>
      <c r="D65" s="43" t="s">
        <v>61</v>
      </c>
      <c r="E65" s="43"/>
      <c r="F65" s="43"/>
      <c r="G65" s="43"/>
      <c r="H65" s="13"/>
      <c r="I65" s="271"/>
      <c r="J65" s="41"/>
      <c r="K65" s="306">
        <f>J65</f>
        <v>0</v>
      </c>
      <c r="L65" s="306">
        <f>K65</f>
        <v>0</v>
      </c>
      <c r="M65" s="308"/>
      <c r="N65" s="25"/>
      <c r="O65" s="25"/>
      <c r="P65" s="25"/>
      <c r="Q65" s="25"/>
      <c r="R65" s="25"/>
      <c r="S65" s="25"/>
      <c r="T65" s="25"/>
      <c r="U65" s="25"/>
      <c r="V65" s="25"/>
      <c r="W65" s="25"/>
      <c r="X65" s="25"/>
      <c r="Y65" s="25"/>
      <c r="Z65" s="25"/>
      <c r="AA65" s="25"/>
      <c r="AB65" s="25"/>
      <c r="AC65" s="25"/>
      <c r="AD65" s="25"/>
      <c r="AE65" s="25"/>
      <c r="AF65" s="25"/>
    </row>
    <row r="66" spans="1:32" ht="12.75" x14ac:dyDescent="0.2">
      <c r="A66" s="358" t="s">
        <v>157</v>
      </c>
      <c r="B66" s="320" t="s">
        <v>724</v>
      </c>
      <c r="C66" s="43"/>
      <c r="D66" s="43" t="s">
        <v>96</v>
      </c>
      <c r="E66" s="43"/>
      <c r="F66" s="43"/>
      <c r="G66" s="43"/>
      <c r="H66" s="17"/>
      <c r="I66" s="333"/>
      <c r="J66" s="334"/>
      <c r="K66" s="17"/>
      <c r="L66" s="17"/>
      <c r="M66" s="308"/>
      <c r="N66" s="25"/>
      <c r="O66" s="25"/>
      <c r="P66" s="25"/>
      <c r="Q66" s="25"/>
      <c r="R66" s="25"/>
      <c r="S66" s="25"/>
      <c r="T66" s="25"/>
      <c r="U66" s="25"/>
      <c r="V66" s="25"/>
      <c r="W66" s="25"/>
      <c r="X66" s="25"/>
      <c r="Y66" s="25"/>
      <c r="Z66" s="25"/>
      <c r="AA66" s="25"/>
      <c r="AB66" s="25"/>
      <c r="AC66" s="25"/>
      <c r="AD66" s="25"/>
      <c r="AE66" s="25"/>
      <c r="AF66" s="25"/>
    </row>
    <row r="67" spans="1:32" ht="12.75" x14ac:dyDescent="0.2">
      <c r="A67" s="358" t="s">
        <v>158</v>
      </c>
      <c r="B67" s="320" t="s">
        <v>725</v>
      </c>
      <c r="C67" s="43"/>
      <c r="D67" s="633"/>
      <c r="E67" s="633"/>
      <c r="F67" s="43"/>
      <c r="G67" s="43"/>
      <c r="H67" s="13"/>
      <c r="I67" s="271"/>
      <c r="J67" s="41"/>
      <c r="K67" s="306">
        <f>J67</f>
        <v>0</v>
      </c>
      <c r="L67" s="306">
        <f>K67</f>
        <v>0</v>
      </c>
      <c r="M67" s="308"/>
      <c r="N67" s="25"/>
      <c r="O67" s="25"/>
      <c r="P67" s="25"/>
      <c r="Q67" s="25"/>
      <c r="R67" s="25"/>
      <c r="S67" s="25"/>
      <c r="T67" s="25"/>
      <c r="U67" s="25"/>
      <c r="V67" s="25"/>
      <c r="W67" s="25"/>
      <c r="X67" s="25"/>
      <c r="Y67" s="25"/>
      <c r="Z67" s="25"/>
      <c r="AA67" s="25"/>
      <c r="AB67" s="25"/>
      <c r="AC67" s="25"/>
      <c r="AD67" s="25"/>
      <c r="AE67" s="25"/>
      <c r="AF67" s="25"/>
    </row>
    <row r="68" spans="1:32" ht="12.75" x14ac:dyDescent="0.2">
      <c r="A68" s="358" t="s">
        <v>159</v>
      </c>
      <c r="B68" s="320" t="s">
        <v>726</v>
      </c>
      <c r="C68" s="43"/>
      <c r="D68" s="641"/>
      <c r="E68" s="641"/>
      <c r="F68" s="43"/>
      <c r="G68" s="43"/>
      <c r="H68" s="13"/>
      <c r="I68" s="271"/>
      <c r="J68" s="41"/>
      <c r="K68" s="306">
        <f>J68</f>
        <v>0</v>
      </c>
      <c r="L68" s="306">
        <f>K68</f>
        <v>0</v>
      </c>
      <c r="M68" s="308"/>
      <c r="N68" s="25"/>
      <c r="O68" s="25"/>
      <c r="P68" s="25"/>
      <c r="Q68" s="25"/>
      <c r="R68" s="25"/>
      <c r="S68" s="25"/>
      <c r="T68" s="25"/>
      <c r="U68" s="25"/>
      <c r="V68" s="25"/>
      <c r="W68" s="25"/>
      <c r="X68" s="25"/>
      <c r="Y68" s="25"/>
      <c r="Z68" s="25"/>
      <c r="AA68" s="25"/>
      <c r="AB68" s="25"/>
      <c r="AC68" s="25"/>
      <c r="AD68" s="25"/>
      <c r="AE68" s="25"/>
      <c r="AF68" s="25"/>
    </row>
    <row r="69" spans="1:32" ht="12.75" x14ac:dyDescent="0.2">
      <c r="A69" s="358" t="s">
        <v>337</v>
      </c>
      <c r="B69" s="320" t="s">
        <v>790</v>
      </c>
      <c r="C69" s="43"/>
      <c r="D69" s="640" t="str">
        <f>IF(SUM(H69:K69)=0,"","see additional details")</f>
        <v/>
      </c>
      <c r="E69" s="640"/>
      <c r="F69" s="43"/>
      <c r="G69" s="43"/>
      <c r="H69" s="234" t="str">
        <f>IF('Additional Details'!M10=0,"",'Additional Details'!M10)</f>
        <v/>
      </c>
      <c r="I69" s="280" t="str">
        <f>IF('Additional Details'!N10=0,"",'Additional Details'!N10)</f>
        <v/>
      </c>
      <c r="J69" s="277" t="str">
        <f>IF('Additional Details'!O10=0,"",'Additional Details'!O10)</f>
        <v/>
      </c>
      <c r="K69" s="234" t="str">
        <f>IF('Additional Details'!P10=0,"",'Additional Details'!P10)</f>
        <v/>
      </c>
      <c r="L69" s="234" t="str">
        <f>IF('Additional Details'!Q10=0,"",'Additional Details'!Q10)</f>
        <v/>
      </c>
      <c r="M69" s="308"/>
      <c r="N69" s="25"/>
      <c r="O69" s="25"/>
      <c r="P69" s="25"/>
      <c r="Q69" s="25"/>
      <c r="R69" s="25"/>
      <c r="S69" s="285"/>
      <c r="T69" s="285"/>
      <c r="U69" s="25"/>
      <c r="V69" s="25"/>
      <c r="W69" s="25"/>
      <c r="X69" s="25"/>
      <c r="Y69" s="25"/>
      <c r="Z69" s="25"/>
      <c r="AA69" s="25"/>
      <c r="AB69" s="25"/>
      <c r="AC69" s="25"/>
      <c r="AD69" s="25"/>
      <c r="AE69" s="25"/>
      <c r="AF69" s="25"/>
    </row>
    <row r="70" spans="1:32" ht="12.75" x14ac:dyDescent="0.2">
      <c r="A70" s="356" t="s">
        <v>160</v>
      </c>
      <c r="B70" s="357" t="s">
        <v>712</v>
      </c>
      <c r="C70" s="470" t="s">
        <v>48</v>
      </c>
      <c r="D70" s="43"/>
      <c r="E70" s="43"/>
      <c r="F70" s="43"/>
      <c r="G70" s="43"/>
      <c r="H70" s="17"/>
      <c r="I70" s="333"/>
      <c r="J70" s="334"/>
      <c r="K70" s="17"/>
      <c r="L70" s="17"/>
      <c r="M70" s="308"/>
      <c r="N70" s="25"/>
      <c r="O70" s="25"/>
      <c r="P70" s="25"/>
      <c r="Q70" s="25"/>
      <c r="R70" s="25"/>
      <c r="S70" s="285"/>
      <c r="T70" s="285"/>
      <c r="U70" s="25"/>
      <c r="V70" s="25"/>
      <c r="W70" s="25"/>
      <c r="X70" s="25"/>
      <c r="Y70" s="25"/>
      <c r="Z70" s="25"/>
      <c r="AA70" s="25"/>
      <c r="AB70" s="25"/>
      <c r="AC70" s="25"/>
      <c r="AD70" s="25"/>
      <c r="AE70" s="25"/>
      <c r="AF70" s="25"/>
    </row>
    <row r="71" spans="1:32" ht="12.95" customHeight="1" x14ac:dyDescent="0.2">
      <c r="A71" s="358" t="s">
        <v>162</v>
      </c>
      <c r="B71" s="320" t="s">
        <v>727</v>
      </c>
      <c r="C71" s="470"/>
      <c r="D71" s="43" t="s">
        <v>49</v>
      </c>
      <c r="E71" s="43"/>
      <c r="F71" s="43"/>
      <c r="G71" s="43"/>
      <c r="H71" s="13"/>
      <c r="I71" s="271"/>
      <c r="J71" s="41"/>
      <c r="K71" s="306">
        <f>J71</f>
        <v>0</v>
      </c>
      <c r="L71" s="306">
        <f>K71</f>
        <v>0</v>
      </c>
      <c r="M71" s="308"/>
      <c r="N71" s="25"/>
      <c r="O71" s="25"/>
      <c r="P71" s="25"/>
      <c r="Q71" s="25"/>
      <c r="R71" s="25"/>
      <c r="S71" s="285"/>
      <c r="T71" s="285"/>
      <c r="U71" s="25"/>
      <c r="V71" s="25"/>
      <c r="W71" s="25"/>
      <c r="X71" s="25"/>
      <c r="Y71" s="25"/>
      <c r="Z71" s="25"/>
      <c r="AA71" s="25"/>
      <c r="AB71" s="25"/>
      <c r="AC71" s="25"/>
      <c r="AD71" s="25"/>
      <c r="AE71" s="25"/>
      <c r="AF71" s="25"/>
    </row>
    <row r="72" spans="1:32" ht="12.75" x14ac:dyDescent="0.2">
      <c r="A72" s="358" t="s">
        <v>161</v>
      </c>
      <c r="B72" s="320" t="s">
        <v>728</v>
      </c>
      <c r="C72" s="43"/>
      <c r="D72" s="43" t="s">
        <v>96</v>
      </c>
      <c r="E72" s="43"/>
      <c r="F72" s="43"/>
      <c r="G72" s="43"/>
      <c r="H72" s="17"/>
      <c r="I72" s="333"/>
      <c r="J72" s="334"/>
      <c r="K72" s="17"/>
      <c r="L72" s="17"/>
      <c r="M72" s="308"/>
      <c r="N72" s="25"/>
      <c r="O72" s="25"/>
      <c r="P72" s="25"/>
      <c r="Q72" s="25"/>
      <c r="R72" s="25"/>
      <c r="S72" s="285"/>
      <c r="T72" s="285"/>
      <c r="U72" s="25"/>
      <c r="V72" s="25"/>
      <c r="W72" s="25"/>
      <c r="X72" s="25"/>
      <c r="Y72" s="25"/>
      <c r="Z72" s="25"/>
      <c r="AA72" s="25"/>
      <c r="AB72" s="25"/>
      <c r="AC72" s="25"/>
      <c r="AD72" s="25"/>
      <c r="AE72" s="25"/>
      <c r="AF72" s="25"/>
    </row>
    <row r="73" spans="1:32" ht="12.75" x14ac:dyDescent="0.2">
      <c r="A73" s="358" t="s">
        <v>163</v>
      </c>
      <c r="B73" s="320" t="s">
        <v>729</v>
      </c>
      <c r="C73" s="43"/>
      <c r="D73" s="633"/>
      <c r="E73" s="633"/>
      <c r="F73" s="43"/>
      <c r="G73" s="43"/>
      <c r="H73" s="13"/>
      <c r="I73" s="271"/>
      <c r="J73" s="41"/>
      <c r="K73" s="306">
        <f>J73</f>
        <v>0</v>
      </c>
      <c r="L73" s="306">
        <f>K73</f>
        <v>0</v>
      </c>
      <c r="M73" s="308"/>
      <c r="N73" s="25"/>
      <c r="O73" s="25"/>
      <c r="P73" s="25"/>
      <c r="Q73" s="25"/>
      <c r="R73" s="25"/>
      <c r="S73" s="285"/>
      <c r="T73" s="285"/>
      <c r="U73" s="25"/>
      <c r="V73" s="25"/>
      <c r="W73" s="25"/>
      <c r="X73" s="25"/>
      <c r="Y73" s="25"/>
      <c r="Z73" s="25"/>
      <c r="AA73" s="25"/>
      <c r="AB73" s="25"/>
      <c r="AC73" s="25"/>
      <c r="AD73" s="25"/>
      <c r="AE73" s="25"/>
      <c r="AF73" s="25"/>
    </row>
    <row r="74" spans="1:32" ht="12.75" x14ac:dyDescent="0.2">
      <c r="A74" s="358" t="s">
        <v>164</v>
      </c>
      <c r="B74" s="320" t="s">
        <v>730</v>
      </c>
      <c r="C74" s="43"/>
      <c r="D74" s="641"/>
      <c r="E74" s="641"/>
      <c r="F74" s="43"/>
      <c r="G74" s="43"/>
      <c r="H74" s="13"/>
      <c r="I74" s="271"/>
      <c r="J74" s="41"/>
      <c r="K74" s="306">
        <f>J74</f>
        <v>0</v>
      </c>
      <c r="L74" s="306">
        <f>K74</f>
        <v>0</v>
      </c>
      <c r="M74" s="308"/>
      <c r="N74" s="25"/>
      <c r="O74" s="25"/>
      <c r="P74" s="25"/>
      <c r="Q74" s="25"/>
      <c r="R74" s="25"/>
      <c r="S74" s="285"/>
      <c r="T74" s="285"/>
      <c r="U74" s="25"/>
      <c r="V74" s="25"/>
      <c r="W74" s="25"/>
      <c r="X74" s="25"/>
      <c r="Y74" s="25"/>
      <c r="Z74" s="25"/>
      <c r="AA74" s="25"/>
      <c r="AB74" s="25"/>
      <c r="AC74" s="25"/>
      <c r="AD74" s="25"/>
      <c r="AE74" s="25"/>
      <c r="AF74" s="25"/>
    </row>
    <row r="75" spans="1:32" ht="12.75" x14ac:dyDescent="0.2">
      <c r="A75" s="358" t="s">
        <v>339</v>
      </c>
      <c r="B75" s="320" t="s">
        <v>743</v>
      </c>
      <c r="C75" s="43"/>
      <c r="D75" s="640" t="str">
        <f>IF(SUM(H75:K75)=0,"","see additional details")</f>
        <v/>
      </c>
      <c r="E75" s="640"/>
      <c r="F75" s="43"/>
      <c r="G75" s="43"/>
      <c r="H75" s="234" t="str">
        <f>IF('Additional Details'!M11=0,"",'Additional Details'!M11)</f>
        <v/>
      </c>
      <c r="I75" s="280" t="str">
        <f>IF('Additional Details'!N11=0,"",'Additional Details'!N11)</f>
        <v/>
      </c>
      <c r="J75" s="277" t="str">
        <f>IF('Additional Details'!O11=0,"",'Additional Details'!O11)</f>
        <v/>
      </c>
      <c r="K75" s="234" t="str">
        <f>IF('Additional Details'!P11=0,"",'Additional Details'!P11)</f>
        <v/>
      </c>
      <c r="L75" s="234" t="str">
        <f>IF('Additional Details'!Q11=0,"",'Additional Details'!Q11)</f>
        <v/>
      </c>
      <c r="M75" s="308"/>
      <c r="N75" s="25"/>
      <c r="O75" s="25"/>
      <c r="P75" s="25"/>
      <c r="Q75" s="25"/>
      <c r="R75" s="25"/>
      <c r="S75" s="25"/>
      <c r="T75" s="25"/>
      <c r="U75" s="25"/>
      <c r="V75" s="25"/>
      <c r="W75" s="25"/>
      <c r="X75" s="25"/>
      <c r="Y75" s="25"/>
      <c r="Z75" s="25"/>
      <c r="AA75" s="25"/>
      <c r="AB75" s="25"/>
      <c r="AC75" s="25"/>
      <c r="AD75" s="25"/>
      <c r="AE75" s="25"/>
      <c r="AF75" s="25"/>
    </row>
    <row r="76" spans="1:32" ht="12.75" x14ac:dyDescent="0.2">
      <c r="A76" s="356" t="s">
        <v>165</v>
      </c>
      <c r="B76" s="357" t="s">
        <v>713</v>
      </c>
      <c r="C76" s="630" t="s">
        <v>655</v>
      </c>
      <c r="D76" s="630"/>
      <c r="E76" s="630"/>
      <c r="F76" s="43"/>
      <c r="G76" s="43"/>
      <c r="H76" s="17"/>
      <c r="I76" s="333"/>
      <c r="J76" s="334"/>
      <c r="K76" s="17"/>
      <c r="L76" s="17"/>
      <c r="M76" s="308"/>
      <c r="N76" s="25"/>
      <c r="O76" s="25"/>
      <c r="P76" s="25"/>
      <c r="Q76" s="25"/>
      <c r="R76" s="25"/>
      <c r="S76" s="25"/>
      <c r="T76" s="25"/>
      <c r="U76" s="25"/>
      <c r="V76" s="25"/>
      <c r="W76" s="25"/>
      <c r="X76" s="25"/>
      <c r="Y76" s="25"/>
      <c r="Z76" s="25"/>
      <c r="AA76" s="25"/>
      <c r="AB76" s="25"/>
      <c r="AC76" s="25"/>
      <c r="AD76" s="25"/>
      <c r="AE76" s="25"/>
      <c r="AF76" s="25"/>
    </row>
    <row r="77" spans="1:32" ht="12.75" x14ac:dyDescent="0.2">
      <c r="A77" s="358" t="s">
        <v>166</v>
      </c>
      <c r="B77" s="320" t="s">
        <v>731</v>
      </c>
      <c r="C77" s="43"/>
      <c r="D77" s="633"/>
      <c r="E77" s="633"/>
      <c r="F77" s="43"/>
      <c r="G77" s="43"/>
      <c r="H77" s="13"/>
      <c r="I77" s="271"/>
      <c r="J77" s="41"/>
      <c r="K77" s="306">
        <f t="shared" ref="K77:L80" si="3">J77</f>
        <v>0</v>
      </c>
      <c r="L77" s="306">
        <f t="shared" si="3"/>
        <v>0</v>
      </c>
      <c r="M77" s="308"/>
      <c r="N77" s="25"/>
      <c r="O77" s="25"/>
      <c r="P77" s="25"/>
      <c r="Q77" s="25"/>
      <c r="R77" s="25"/>
      <c r="S77" s="25"/>
      <c r="T77" s="25"/>
      <c r="U77" s="25"/>
      <c r="V77" s="25"/>
      <c r="W77" s="25"/>
      <c r="X77" s="25"/>
      <c r="Y77" s="25"/>
      <c r="Z77" s="25"/>
      <c r="AA77" s="25"/>
      <c r="AB77" s="25"/>
      <c r="AC77" s="25"/>
      <c r="AD77" s="25"/>
      <c r="AE77" s="25"/>
      <c r="AF77" s="25"/>
    </row>
    <row r="78" spans="1:32" ht="12.75" x14ac:dyDescent="0.2">
      <c r="A78" s="358" t="s">
        <v>167</v>
      </c>
      <c r="B78" s="320" t="s">
        <v>732</v>
      </c>
      <c r="C78" s="43"/>
      <c r="D78" s="641"/>
      <c r="E78" s="641"/>
      <c r="F78" s="43"/>
      <c r="G78" s="43"/>
      <c r="H78" s="13"/>
      <c r="I78" s="271"/>
      <c r="J78" s="41"/>
      <c r="K78" s="306">
        <f t="shared" si="3"/>
        <v>0</v>
      </c>
      <c r="L78" s="306">
        <f t="shared" si="3"/>
        <v>0</v>
      </c>
      <c r="M78" s="308"/>
      <c r="N78" s="25"/>
      <c r="O78" s="25"/>
      <c r="P78" s="25"/>
      <c r="Q78" s="25"/>
      <c r="R78" s="25"/>
      <c r="S78" s="25"/>
      <c r="T78" s="25"/>
      <c r="U78" s="25"/>
      <c r="V78" s="25"/>
      <c r="W78" s="25"/>
      <c r="X78" s="25"/>
      <c r="Y78" s="25"/>
      <c r="Z78" s="25"/>
      <c r="AA78" s="25"/>
      <c r="AB78" s="25"/>
      <c r="AC78" s="25"/>
      <c r="AD78" s="25"/>
      <c r="AE78" s="25"/>
      <c r="AF78" s="25"/>
    </row>
    <row r="79" spans="1:32" ht="12.75" x14ac:dyDescent="0.2">
      <c r="A79" s="358" t="s">
        <v>168</v>
      </c>
      <c r="B79" s="320" t="s">
        <v>733</v>
      </c>
      <c r="C79" s="43"/>
      <c r="D79" s="641"/>
      <c r="E79" s="641"/>
      <c r="F79" s="43"/>
      <c r="G79" s="43"/>
      <c r="H79" s="13"/>
      <c r="I79" s="271"/>
      <c r="J79" s="41"/>
      <c r="K79" s="306">
        <f t="shared" si="3"/>
        <v>0</v>
      </c>
      <c r="L79" s="306">
        <f t="shared" si="3"/>
        <v>0</v>
      </c>
      <c r="M79" s="308"/>
      <c r="N79" s="25"/>
      <c r="O79" s="25"/>
      <c r="P79" s="25"/>
      <c r="Q79" s="25"/>
      <c r="R79" s="25"/>
      <c r="S79" s="25"/>
      <c r="T79" s="25"/>
      <c r="U79" s="25"/>
      <c r="V79" s="25"/>
      <c r="W79" s="25"/>
      <c r="X79" s="25"/>
      <c r="Y79" s="25"/>
      <c r="Z79" s="25"/>
      <c r="AA79" s="25"/>
      <c r="AB79" s="25"/>
      <c r="AC79" s="25"/>
      <c r="AD79" s="25"/>
      <c r="AE79" s="25"/>
      <c r="AF79" s="25"/>
    </row>
    <row r="80" spans="1:32" ht="12.75" x14ac:dyDescent="0.2">
      <c r="A80" s="358" t="s">
        <v>169</v>
      </c>
      <c r="B80" s="320" t="s">
        <v>734</v>
      </c>
      <c r="C80" s="43"/>
      <c r="D80" s="641"/>
      <c r="E80" s="641"/>
      <c r="F80" s="43"/>
      <c r="G80" s="43"/>
      <c r="H80" s="13"/>
      <c r="I80" s="271"/>
      <c r="J80" s="41"/>
      <c r="K80" s="306">
        <f t="shared" si="3"/>
        <v>0</v>
      </c>
      <c r="L80" s="306">
        <f t="shared" si="3"/>
        <v>0</v>
      </c>
      <c r="M80" s="308"/>
      <c r="N80" s="25"/>
      <c r="O80" s="25"/>
      <c r="P80" s="25"/>
      <c r="Q80" s="25"/>
      <c r="R80" s="25"/>
      <c r="S80" s="25"/>
      <c r="T80" s="25"/>
      <c r="U80" s="25"/>
      <c r="V80" s="25"/>
      <c r="W80" s="25"/>
      <c r="X80" s="25"/>
      <c r="Y80" s="25"/>
      <c r="Z80" s="25"/>
      <c r="AA80" s="25"/>
      <c r="AB80" s="25"/>
      <c r="AC80" s="25"/>
      <c r="AD80" s="25"/>
      <c r="AE80" s="25"/>
      <c r="AF80" s="25"/>
    </row>
    <row r="81" spans="1:32" ht="12.75" x14ac:dyDescent="0.2">
      <c r="A81" s="358" t="s">
        <v>340</v>
      </c>
      <c r="B81" s="320" t="s">
        <v>744</v>
      </c>
      <c r="C81" s="43"/>
      <c r="D81" s="640" t="str">
        <f>IF(SUM(H81:K81)=0,"","see additional details")</f>
        <v/>
      </c>
      <c r="E81" s="640"/>
      <c r="F81" s="43"/>
      <c r="G81" s="43"/>
      <c r="H81" s="234" t="str">
        <f>IF('Additional Details'!M12=0,"",'Additional Details'!M12)</f>
        <v/>
      </c>
      <c r="I81" s="280" t="str">
        <f>IF('Additional Details'!N12=0,"",'Additional Details'!N12)</f>
        <v/>
      </c>
      <c r="J81" s="277" t="str">
        <f>IF('Additional Details'!O12=0,"",'Additional Details'!O12)</f>
        <v/>
      </c>
      <c r="K81" s="234" t="str">
        <f>IF('Additional Details'!P12=0,"",'Additional Details'!P12)</f>
        <v/>
      </c>
      <c r="L81" s="234" t="str">
        <f>IF('Additional Details'!Q12=0,"",'Additional Details'!Q12)</f>
        <v/>
      </c>
      <c r="M81" s="308"/>
      <c r="N81" s="25"/>
      <c r="O81" s="25"/>
      <c r="P81" s="25"/>
      <c r="Q81" s="25"/>
      <c r="R81" s="25"/>
      <c r="S81" s="25"/>
      <c r="T81" s="25"/>
      <c r="U81" s="25"/>
      <c r="V81" s="25"/>
      <c r="W81" s="25"/>
      <c r="X81" s="25"/>
      <c r="Y81" s="25"/>
      <c r="Z81" s="25"/>
      <c r="AA81" s="25"/>
      <c r="AB81" s="25"/>
      <c r="AC81" s="25"/>
      <c r="AD81" s="25"/>
      <c r="AE81" s="25"/>
      <c r="AF81" s="25"/>
    </row>
    <row r="82" spans="1:32" ht="12.75" x14ac:dyDescent="0.2">
      <c r="A82" s="356" t="s">
        <v>170</v>
      </c>
      <c r="B82" s="363" t="s">
        <v>714</v>
      </c>
      <c r="C82" s="630" t="s">
        <v>656</v>
      </c>
      <c r="D82" s="630"/>
      <c r="E82" s="630"/>
      <c r="F82" s="43"/>
      <c r="G82" s="43"/>
      <c r="H82" s="17"/>
      <c r="I82" s="333"/>
      <c r="J82" s="334"/>
      <c r="K82" s="17"/>
      <c r="L82" s="17"/>
      <c r="M82" s="308"/>
      <c r="N82" s="25"/>
      <c r="O82" s="25"/>
      <c r="P82" s="25"/>
      <c r="Q82" s="25"/>
      <c r="R82" s="25"/>
      <c r="S82" s="25"/>
      <c r="T82" s="25"/>
      <c r="U82" s="25"/>
      <c r="V82" s="25"/>
      <c r="W82" s="25"/>
      <c r="X82" s="25"/>
      <c r="Y82" s="25"/>
      <c r="Z82" s="25"/>
      <c r="AA82" s="25"/>
      <c r="AB82" s="25"/>
      <c r="AC82" s="25"/>
      <c r="AD82" s="25"/>
      <c r="AE82" s="25"/>
      <c r="AF82" s="25"/>
    </row>
    <row r="83" spans="1:32" ht="12.75" x14ac:dyDescent="0.2">
      <c r="A83" s="358" t="s">
        <v>171</v>
      </c>
      <c r="B83" s="320" t="s">
        <v>735</v>
      </c>
      <c r="C83" s="43"/>
      <c r="D83" s="633"/>
      <c r="E83" s="633"/>
      <c r="F83" s="43"/>
      <c r="G83" s="43"/>
      <c r="H83" s="13"/>
      <c r="I83" s="271"/>
      <c r="J83" s="41"/>
      <c r="K83" s="306">
        <f t="shared" ref="K83:L86" si="4">J83</f>
        <v>0</v>
      </c>
      <c r="L83" s="306">
        <f t="shared" si="4"/>
        <v>0</v>
      </c>
      <c r="M83" s="308"/>
      <c r="N83" s="25"/>
      <c r="O83" s="25"/>
      <c r="P83" s="25"/>
      <c r="Q83" s="25"/>
      <c r="R83" s="25"/>
      <c r="S83" s="25"/>
      <c r="T83" s="25"/>
      <c r="U83" s="25"/>
      <c r="V83" s="25"/>
      <c r="W83" s="25"/>
      <c r="X83" s="25"/>
      <c r="Y83" s="25"/>
      <c r="Z83" s="25"/>
      <c r="AA83" s="25"/>
      <c r="AB83" s="25"/>
      <c r="AC83" s="25"/>
      <c r="AD83" s="25"/>
      <c r="AE83" s="25"/>
      <c r="AF83" s="25"/>
    </row>
    <row r="84" spans="1:32" ht="12.75" x14ac:dyDescent="0.2">
      <c r="A84" s="358" t="s">
        <v>172</v>
      </c>
      <c r="B84" s="320" t="s">
        <v>736</v>
      </c>
      <c r="C84" s="43"/>
      <c r="D84" s="641"/>
      <c r="E84" s="641"/>
      <c r="F84" s="43"/>
      <c r="G84" s="43"/>
      <c r="H84" s="13"/>
      <c r="I84" s="271"/>
      <c r="J84" s="41"/>
      <c r="K84" s="306">
        <f t="shared" si="4"/>
        <v>0</v>
      </c>
      <c r="L84" s="306">
        <f t="shared" si="4"/>
        <v>0</v>
      </c>
      <c r="M84" s="308"/>
      <c r="N84" s="25"/>
      <c r="O84" s="25"/>
      <c r="P84" s="25"/>
      <c r="Q84" s="25"/>
      <c r="R84" s="25"/>
      <c r="S84" s="25"/>
      <c r="T84" s="25"/>
      <c r="U84" s="25"/>
      <c r="V84" s="25"/>
      <c r="W84" s="25"/>
      <c r="X84" s="25"/>
      <c r="Y84" s="25"/>
      <c r="Z84" s="25"/>
      <c r="AA84" s="25"/>
      <c r="AB84" s="25"/>
      <c r="AC84" s="25"/>
      <c r="AD84" s="25"/>
      <c r="AE84" s="25"/>
      <c r="AF84" s="25"/>
    </row>
    <row r="85" spans="1:32" ht="12.75" x14ac:dyDescent="0.2">
      <c r="A85" s="358" t="s">
        <v>173</v>
      </c>
      <c r="B85" s="320" t="s">
        <v>737</v>
      </c>
      <c r="C85" s="43"/>
      <c r="D85" s="641"/>
      <c r="E85" s="641"/>
      <c r="F85" s="43"/>
      <c r="G85" s="43"/>
      <c r="H85" s="13"/>
      <c r="I85" s="271"/>
      <c r="J85" s="41"/>
      <c r="K85" s="306">
        <f t="shared" si="4"/>
        <v>0</v>
      </c>
      <c r="L85" s="306">
        <f t="shared" si="4"/>
        <v>0</v>
      </c>
      <c r="M85" s="308"/>
      <c r="N85" s="25"/>
      <c r="O85" s="25"/>
      <c r="P85" s="25"/>
      <c r="Q85" s="25"/>
      <c r="R85" s="25"/>
      <c r="S85" s="25"/>
      <c r="T85" s="25"/>
      <c r="U85" s="25"/>
      <c r="V85" s="25"/>
      <c r="W85" s="25"/>
      <c r="X85" s="25"/>
      <c r="Y85" s="25"/>
      <c r="Z85" s="25"/>
      <c r="AA85" s="25"/>
      <c r="AB85" s="25"/>
      <c r="AC85" s="25"/>
      <c r="AD85" s="25"/>
      <c r="AE85" s="25"/>
      <c r="AF85" s="25"/>
    </row>
    <row r="86" spans="1:32" ht="12.75" x14ac:dyDescent="0.2">
      <c r="A86" s="358" t="s">
        <v>174</v>
      </c>
      <c r="B86" s="320" t="s">
        <v>738</v>
      </c>
      <c r="C86" s="43"/>
      <c r="D86" s="641"/>
      <c r="E86" s="641"/>
      <c r="F86" s="43"/>
      <c r="G86" s="43"/>
      <c r="H86" s="13"/>
      <c r="I86" s="271"/>
      <c r="J86" s="41"/>
      <c r="K86" s="306">
        <f t="shared" si="4"/>
        <v>0</v>
      </c>
      <c r="L86" s="306">
        <f t="shared" si="4"/>
        <v>0</v>
      </c>
      <c r="M86" s="308"/>
      <c r="N86" s="25"/>
      <c r="O86" s="25"/>
      <c r="P86" s="25"/>
      <c r="Q86" s="25"/>
      <c r="R86" s="25"/>
      <c r="S86" s="25"/>
      <c r="T86" s="25"/>
      <c r="U86" s="25"/>
      <c r="V86" s="25"/>
      <c r="W86" s="25"/>
      <c r="X86" s="25"/>
      <c r="Y86" s="25"/>
      <c r="Z86" s="25"/>
      <c r="AA86" s="25"/>
      <c r="AB86" s="25"/>
      <c r="AC86" s="25"/>
      <c r="AD86" s="25"/>
      <c r="AE86" s="25"/>
      <c r="AF86" s="25"/>
    </row>
    <row r="87" spans="1:32" ht="12.75" x14ac:dyDescent="0.2">
      <c r="A87" s="358" t="s">
        <v>342</v>
      </c>
      <c r="B87" s="320" t="s">
        <v>745</v>
      </c>
      <c r="C87" s="43"/>
      <c r="D87" s="640" t="str">
        <f>IF(SUM(H87:K87)=0,"","see additional details")</f>
        <v/>
      </c>
      <c r="E87" s="640"/>
      <c r="F87" s="43"/>
      <c r="G87" s="43"/>
      <c r="H87" s="234" t="str">
        <f>IF('Additional Details'!M13=0,"",'Additional Details'!M13)</f>
        <v/>
      </c>
      <c r="I87" s="280" t="str">
        <f>IF('Additional Details'!N13=0,"",'Additional Details'!N13)</f>
        <v/>
      </c>
      <c r="J87" s="277" t="str">
        <f>IF('Additional Details'!O13=0,"",'Additional Details'!O13)</f>
        <v/>
      </c>
      <c r="K87" s="234" t="str">
        <f>IF('Additional Details'!P13=0,"",'Additional Details'!P13)</f>
        <v/>
      </c>
      <c r="L87" s="234" t="str">
        <f>IF('Additional Details'!Q13=0,"",'Additional Details'!Q13)</f>
        <v/>
      </c>
      <c r="M87" s="308"/>
      <c r="N87" s="25"/>
      <c r="O87" s="25"/>
      <c r="P87" s="25"/>
      <c r="Q87" s="25"/>
      <c r="R87" s="25"/>
      <c r="S87" s="25"/>
      <c r="T87" s="25"/>
      <c r="U87" s="25"/>
      <c r="V87" s="25"/>
      <c r="W87" s="25"/>
      <c r="X87" s="25"/>
      <c r="Y87" s="25"/>
      <c r="Z87" s="25"/>
      <c r="AA87" s="25"/>
      <c r="AB87" s="25"/>
      <c r="AC87" s="25"/>
      <c r="AD87" s="25"/>
      <c r="AE87" s="25"/>
      <c r="AF87" s="25"/>
    </row>
    <row r="88" spans="1:32" ht="12.75" x14ac:dyDescent="0.2">
      <c r="A88" s="356" t="s">
        <v>175</v>
      </c>
      <c r="B88" s="357" t="s">
        <v>715</v>
      </c>
      <c r="C88" s="470" t="s">
        <v>657</v>
      </c>
      <c r="D88" s="43"/>
      <c r="E88" s="43"/>
      <c r="F88" s="43"/>
      <c r="G88" s="43"/>
      <c r="H88" s="17"/>
      <c r="I88" s="333"/>
      <c r="J88" s="334"/>
      <c r="K88" s="17"/>
      <c r="L88" s="17"/>
      <c r="M88" s="308"/>
      <c r="N88" s="25"/>
      <c r="O88" s="25"/>
      <c r="P88" s="25"/>
      <c r="Q88" s="25"/>
      <c r="R88" s="25"/>
      <c r="S88" s="25"/>
      <c r="T88" s="25"/>
      <c r="U88" s="25"/>
      <c r="V88" s="25"/>
      <c r="W88" s="25"/>
      <c r="X88" s="25"/>
      <c r="Y88" s="25"/>
      <c r="Z88" s="25"/>
      <c r="AA88" s="25"/>
      <c r="AB88" s="25"/>
      <c r="AC88" s="25"/>
      <c r="AD88" s="25"/>
      <c r="AE88" s="25"/>
      <c r="AF88" s="25"/>
    </row>
    <row r="89" spans="1:32" ht="12.75" x14ac:dyDescent="0.2">
      <c r="A89" s="358" t="s">
        <v>176</v>
      </c>
      <c r="B89" s="320" t="s">
        <v>739</v>
      </c>
      <c r="C89" s="43"/>
      <c r="D89" s="633"/>
      <c r="E89" s="633"/>
      <c r="F89" s="43"/>
      <c r="G89" s="43"/>
      <c r="H89" s="13"/>
      <c r="I89" s="271"/>
      <c r="J89" s="41"/>
      <c r="K89" s="306">
        <f t="shared" ref="K89:L92" si="5">J89</f>
        <v>0</v>
      </c>
      <c r="L89" s="306">
        <f t="shared" si="5"/>
        <v>0</v>
      </c>
      <c r="M89" s="308"/>
      <c r="N89" s="25"/>
      <c r="O89" s="25"/>
      <c r="P89" s="25"/>
      <c r="Q89" s="25"/>
      <c r="R89" s="25"/>
      <c r="S89" s="25"/>
      <c r="T89" s="25"/>
      <c r="U89" s="25"/>
      <c r="V89" s="25"/>
      <c r="W89" s="25"/>
      <c r="X89" s="25"/>
      <c r="Y89" s="25"/>
      <c r="Z89" s="25"/>
      <c r="AA89" s="25"/>
      <c r="AB89" s="25"/>
      <c r="AC89" s="25"/>
      <c r="AD89" s="25"/>
      <c r="AE89" s="25"/>
      <c r="AF89" s="25"/>
    </row>
    <row r="90" spans="1:32" ht="12.75" x14ac:dyDescent="0.2">
      <c r="A90" s="358" t="s">
        <v>177</v>
      </c>
      <c r="B90" s="320" t="s">
        <v>740</v>
      </c>
      <c r="C90" s="43"/>
      <c r="D90" s="641"/>
      <c r="E90" s="641"/>
      <c r="F90" s="43"/>
      <c r="G90" s="43"/>
      <c r="H90" s="13"/>
      <c r="I90" s="271"/>
      <c r="J90" s="41"/>
      <c r="K90" s="306">
        <f t="shared" si="5"/>
        <v>0</v>
      </c>
      <c r="L90" s="306">
        <f t="shared" si="5"/>
        <v>0</v>
      </c>
      <c r="M90" s="308"/>
      <c r="N90" s="25"/>
      <c r="O90" s="25"/>
      <c r="P90" s="25"/>
      <c r="Q90" s="25"/>
      <c r="R90" s="25"/>
      <c r="S90" s="25"/>
      <c r="T90" s="25"/>
      <c r="U90" s="25"/>
      <c r="V90" s="25"/>
      <c r="W90" s="25"/>
      <c r="X90" s="25"/>
      <c r="Y90" s="25"/>
      <c r="Z90" s="25"/>
      <c r="AA90" s="25"/>
      <c r="AB90" s="25"/>
      <c r="AC90" s="25"/>
      <c r="AD90" s="25"/>
      <c r="AE90" s="25"/>
      <c r="AF90" s="25"/>
    </row>
    <row r="91" spans="1:32" ht="12.75" x14ac:dyDescent="0.2">
      <c r="A91" s="358" t="s">
        <v>178</v>
      </c>
      <c r="B91" s="320" t="s">
        <v>741</v>
      </c>
      <c r="C91" s="43"/>
      <c r="D91" s="641"/>
      <c r="E91" s="641"/>
      <c r="F91" s="43"/>
      <c r="G91" s="43"/>
      <c r="H91" s="13"/>
      <c r="I91" s="271"/>
      <c r="J91" s="41"/>
      <c r="K91" s="306">
        <f t="shared" si="5"/>
        <v>0</v>
      </c>
      <c r="L91" s="306">
        <f t="shared" si="5"/>
        <v>0</v>
      </c>
      <c r="M91" s="308"/>
      <c r="N91" s="25"/>
      <c r="O91" s="25"/>
      <c r="P91" s="25"/>
      <c r="Q91" s="25"/>
      <c r="R91" s="25"/>
      <c r="S91" s="25"/>
      <c r="T91" s="25"/>
      <c r="U91" s="25"/>
      <c r="V91" s="25"/>
      <c r="W91" s="25"/>
      <c r="X91" s="25"/>
      <c r="Y91" s="25"/>
      <c r="Z91" s="25"/>
      <c r="AA91" s="25"/>
      <c r="AB91" s="25"/>
      <c r="AC91" s="25"/>
      <c r="AD91" s="25"/>
      <c r="AE91" s="25"/>
      <c r="AF91" s="25"/>
    </row>
    <row r="92" spans="1:32" ht="12.75" x14ac:dyDescent="0.2">
      <c r="A92" s="358" t="s">
        <v>179</v>
      </c>
      <c r="B92" s="320" t="s">
        <v>742</v>
      </c>
      <c r="C92" s="43"/>
      <c r="D92" s="641"/>
      <c r="E92" s="641"/>
      <c r="F92" s="43"/>
      <c r="G92" s="43"/>
      <c r="H92" s="13"/>
      <c r="I92" s="271"/>
      <c r="J92" s="41"/>
      <c r="K92" s="306">
        <f t="shared" si="5"/>
        <v>0</v>
      </c>
      <c r="L92" s="306">
        <f t="shared" si="5"/>
        <v>0</v>
      </c>
      <c r="M92" s="308"/>
      <c r="N92" s="25"/>
      <c r="O92" s="25"/>
      <c r="P92" s="25"/>
      <c r="Q92" s="25"/>
      <c r="R92" s="25"/>
      <c r="S92" s="25"/>
      <c r="T92" s="25"/>
      <c r="U92" s="25"/>
      <c r="V92" s="25"/>
      <c r="W92" s="25"/>
      <c r="X92" s="25"/>
      <c r="Y92" s="25"/>
      <c r="Z92" s="25"/>
      <c r="AA92" s="25"/>
      <c r="AB92" s="25"/>
      <c r="AC92" s="25"/>
      <c r="AD92" s="25"/>
      <c r="AE92" s="25"/>
      <c r="AF92" s="25"/>
    </row>
    <row r="93" spans="1:32" ht="12.75" x14ac:dyDescent="0.2">
      <c r="A93" s="358" t="s">
        <v>341</v>
      </c>
      <c r="B93" s="320" t="s">
        <v>746</v>
      </c>
      <c r="C93" s="43"/>
      <c r="D93" s="640" t="str">
        <f>IF(SUM(H93:K93)=0,"","see additional details")</f>
        <v/>
      </c>
      <c r="E93" s="640"/>
      <c r="F93" s="43"/>
      <c r="G93" s="43"/>
      <c r="H93" s="234" t="str">
        <f>IF('Additional Details'!M14=0,"",'Additional Details'!M14)</f>
        <v/>
      </c>
      <c r="I93" s="280" t="str">
        <f>IF('Additional Details'!N14=0,"",'Additional Details'!N14)</f>
        <v/>
      </c>
      <c r="J93" s="277" t="str">
        <f>IF('Additional Details'!O14=0,"",'Additional Details'!O14)</f>
        <v/>
      </c>
      <c r="K93" s="234" t="str">
        <f>IF('Additional Details'!P14=0,"",'Additional Details'!P14)</f>
        <v/>
      </c>
      <c r="L93" s="234" t="str">
        <f>IF('Additional Details'!Q14=0,"",'Additional Details'!Q14)</f>
        <v/>
      </c>
      <c r="M93" s="308"/>
      <c r="N93" s="25"/>
      <c r="O93" s="25"/>
      <c r="P93" s="25"/>
      <c r="Q93" s="25"/>
      <c r="R93" s="25"/>
      <c r="S93" s="25"/>
      <c r="T93" s="25"/>
      <c r="U93" s="25"/>
      <c r="V93" s="25"/>
      <c r="W93" s="25"/>
      <c r="X93" s="25"/>
      <c r="Y93" s="25"/>
      <c r="Z93" s="25"/>
      <c r="AA93" s="25"/>
      <c r="AB93" s="25"/>
      <c r="AC93" s="25"/>
      <c r="AD93" s="25"/>
      <c r="AE93" s="25"/>
      <c r="AF93" s="25"/>
    </row>
    <row r="94" spans="1:32" ht="12.75" x14ac:dyDescent="0.2">
      <c r="A94" s="356" t="s">
        <v>180</v>
      </c>
      <c r="B94" s="357" t="s">
        <v>716</v>
      </c>
      <c r="C94" s="470" t="s">
        <v>658</v>
      </c>
      <c r="D94" s="43"/>
      <c r="E94" s="43"/>
      <c r="F94" s="43"/>
      <c r="G94" s="43"/>
      <c r="H94" s="17"/>
      <c r="I94" s="333"/>
      <c r="J94" s="334"/>
      <c r="K94" s="17"/>
      <c r="L94" s="17"/>
      <c r="M94" s="308"/>
      <c r="N94" s="25"/>
      <c r="O94" s="25"/>
      <c r="P94" s="25"/>
      <c r="Q94" s="25"/>
      <c r="R94" s="25"/>
      <c r="S94" s="25"/>
      <c r="T94" s="25"/>
      <c r="U94" s="25"/>
      <c r="V94" s="25"/>
      <c r="W94" s="25"/>
      <c r="X94" s="25"/>
      <c r="Y94" s="25"/>
      <c r="Z94" s="25"/>
      <c r="AA94" s="25"/>
      <c r="AB94" s="25"/>
      <c r="AC94" s="25"/>
      <c r="AD94" s="25"/>
      <c r="AE94" s="25"/>
      <c r="AF94" s="25"/>
    </row>
    <row r="95" spans="1:32" ht="12.75" x14ac:dyDescent="0.2">
      <c r="A95" s="358" t="s">
        <v>181</v>
      </c>
      <c r="B95" s="320" t="s">
        <v>748</v>
      </c>
      <c r="C95" s="43"/>
      <c r="D95" s="633" t="s">
        <v>879</v>
      </c>
      <c r="E95" s="633"/>
      <c r="F95" s="43"/>
      <c r="G95" s="43"/>
      <c r="H95" s="13">
        <v>2000</v>
      </c>
      <c r="I95" s="271">
        <v>1000</v>
      </c>
      <c r="J95" s="41">
        <v>700</v>
      </c>
      <c r="K95" s="306">
        <f t="shared" ref="K95:L98" si="6">J95</f>
        <v>700</v>
      </c>
      <c r="L95" s="306">
        <f t="shared" si="6"/>
        <v>700</v>
      </c>
      <c r="M95" s="308"/>
      <c r="N95" s="25"/>
      <c r="O95" s="25"/>
      <c r="P95" s="25"/>
      <c r="Q95" s="25"/>
      <c r="R95" s="25"/>
      <c r="S95" s="25"/>
      <c r="T95" s="25"/>
      <c r="U95" s="25"/>
      <c r="V95" s="25"/>
      <c r="W95" s="25"/>
      <c r="X95" s="25"/>
      <c r="Y95" s="25"/>
      <c r="Z95" s="25"/>
      <c r="AA95" s="25"/>
      <c r="AB95" s="25"/>
      <c r="AC95" s="25"/>
      <c r="AD95" s="25"/>
      <c r="AE95" s="25"/>
      <c r="AF95" s="25"/>
    </row>
    <row r="96" spans="1:32" ht="12.75" x14ac:dyDescent="0.2">
      <c r="A96" s="358" t="s">
        <v>182</v>
      </c>
      <c r="B96" s="320" t="s">
        <v>749</v>
      </c>
      <c r="C96" s="43"/>
      <c r="D96" s="641"/>
      <c r="E96" s="641"/>
      <c r="F96" s="43"/>
      <c r="G96" s="43"/>
      <c r="H96" s="13"/>
      <c r="I96" s="271"/>
      <c r="J96" s="41"/>
      <c r="K96" s="306">
        <f t="shared" si="6"/>
        <v>0</v>
      </c>
      <c r="L96" s="306">
        <f t="shared" si="6"/>
        <v>0</v>
      </c>
      <c r="M96" s="308"/>
      <c r="N96" s="25"/>
      <c r="O96" s="25"/>
      <c r="P96" s="25"/>
      <c r="Q96" s="25"/>
      <c r="R96" s="25"/>
      <c r="S96" s="25"/>
      <c r="T96" s="25"/>
      <c r="U96" s="25"/>
      <c r="V96" s="25"/>
      <c r="W96" s="25"/>
      <c r="X96" s="25"/>
      <c r="Y96" s="25"/>
      <c r="Z96" s="25"/>
      <c r="AA96" s="25"/>
      <c r="AB96" s="25"/>
      <c r="AC96" s="25"/>
      <c r="AD96" s="25"/>
      <c r="AE96" s="25"/>
      <c r="AF96" s="25"/>
    </row>
    <row r="97" spans="1:32" ht="12.75" x14ac:dyDescent="0.2">
      <c r="A97" s="358" t="s">
        <v>183</v>
      </c>
      <c r="B97" s="320" t="s">
        <v>750</v>
      </c>
      <c r="C97" s="43"/>
      <c r="D97" s="641"/>
      <c r="E97" s="641"/>
      <c r="F97" s="43"/>
      <c r="G97" s="43"/>
      <c r="H97" s="13"/>
      <c r="I97" s="271"/>
      <c r="J97" s="41"/>
      <c r="K97" s="306">
        <f t="shared" si="6"/>
        <v>0</v>
      </c>
      <c r="L97" s="306">
        <f t="shared" si="6"/>
        <v>0</v>
      </c>
      <c r="M97" s="308"/>
      <c r="N97" s="25"/>
      <c r="O97" s="25"/>
      <c r="P97" s="25"/>
      <c r="Q97" s="25"/>
      <c r="R97" s="25"/>
      <c r="S97" s="25"/>
      <c r="T97" s="25"/>
      <c r="U97" s="25"/>
      <c r="V97" s="25"/>
      <c r="W97" s="25"/>
      <c r="X97" s="25"/>
      <c r="Y97" s="25"/>
      <c r="Z97" s="25"/>
      <c r="AA97" s="25"/>
      <c r="AB97" s="25"/>
      <c r="AC97" s="25"/>
      <c r="AD97" s="25"/>
      <c r="AE97" s="25"/>
      <c r="AF97" s="25"/>
    </row>
    <row r="98" spans="1:32" ht="12.75" x14ac:dyDescent="0.2">
      <c r="A98" s="358" t="s">
        <v>184</v>
      </c>
      <c r="B98" s="320" t="s">
        <v>751</v>
      </c>
      <c r="C98" s="43"/>
      <c r="D98" s="641"/>
      <c r="E98" s="641"/>
      <c r="F98" s="43"/>
      <c r="G98" s="43"/>
      <c r="H98" s="13"/>
      <c r="I98" s="271"/>
      <c r="J98" s="41"/>
      <c r="K98" s="306">
        <f t="shared" si="6"/>
        <v>0</v>
      </c>
      <c r="L98" s="306">
        <f t="shared" si="6"/>
        <v>0</v>
      </c>
      <c r="M98" s="308"/>
      <c r="N98" s="25"/>
      <c r="O98" s="25"/>
      <c r="P98" s="25"/>
      <c r="Q98" s="25"/>
      <c r="R98" s="25"/>
      <c r="S98" s="25"/>
      <c r="T98" s="25"/>
      <c r="U98" s="25"/>
      <c r="V98" s="25"/>
      <c r="W98" s="25"/>
      <c r="X98" s="25"/>
      <c r="Y98" s="25"/>
      <c r="Z98" s="25"/>
      <c r="AA98" s="25"/>
      <c r="AB98" s="25"/>
      <c r="AC98" s="25"/>
      <c r="AD98" s="25"/>
      <c r="AE98" s="25"/>
      <c r="AF98" s="25"/>
    </row>
    <row r="99" spans="1:32" ht="13.5" thickBot="1" x14ac:dyDescent="0.25">
      <c r="A99" s="358" t="s">
        <v>343</v>
      </c>
      <c r="B99" s="320" t="s">
        <v>752</v>
      </c>
      <c r="C99" s="43"/>
      <c r="D99" s="640" t="str">
        <f>IF(SUM(H99:K99)=0,"","see additional details")</f>
        <v/>
      </c>
      <c r="E99" s="640"/>
      <c r="F99" s="43"/>
      <c r="G99" s="43"/>
      <c r="H99" s="235" t="str">
        <f>IF('Additional Details'!M15=0,"",'Additional Details'!M15)</f>
        <v/>
      </c>
      <c r="I99" s="276" t="str">
        <f>IF('Additional Details'!N15=0,"",'Additional Details'!N15)</f>
        <v/>
      </c>
      <c r="J99" s="269" t="str">
        <f>IF('Additional Details'!O15=0,"",'Additional Details'!O15)</f>
        <v/>
      </c>
      <c r="K99" s="235" t="str">
        <f>IF('Additional Details'!P15=0,"",'Additional Details'!P15)</f>
        <v/>
      </c>
      <c r="L99" s="235" t="str">
        <f>IF('Additional Details'!Q15=0,"",'Additional Details'!Q15)</f>
        <v/>
      </c>
      <c r="M99" s="308"/>
      <c r="N99" s="25"/>
      <c r="O99" s="25"/>
      <c r="P99" s="25"/>
      <c r="Q99" s="25"/>
      <c r="R99" s="25"/>
      <c r="S99" s="25"/>
      <c r="T99" s="25"/>
      <c r="U99" s="25"/>
      <c r="V99" s="25"/>
      <c r="W99" s="25"/>
      <c r="X99" s="25"/>
      <c r="Y99" s="25"/>
      <c r="Z99" s="25"/>
      <c r="AA99" s="25"/>
      <c r="AB99" s="25"/>
      <c r="AC99" s="25"/>
      <c r="AD99" s="25"/>
      <c r="AE99" s="25"/>
      <c r="AF99" s="25"/>
    </row>
    <row r="100" spans="1:32" ht="13.5" thickBot="1" x14ac:dyDescent="0.25">
      <c r="A100" s="364" t="s">
        <v>185</v>
      </c>
      <c r="B100" s="357" t="s">
        <v>717</v>
      </c>
      <c r="C100" s="59" t="s">
        <v>63</v>
      </c>
      <c r="D100" s="43"/>
      <c r="E100" s="43"/>
      <c r="F100" s="43"/>
      <c r="G100" s="43"/>
      <c r="H100" s="350">
        <f>SUM(H64:H99)</f>
        <v>2000</v>
      </c>
      <c r="I100" s="351">
        <f>SUM(I64:I99)</f>
        <v>1000</v>
      </c>
      <c r="J100" s="352">
        <f>SUM(J64:J99)</f>
        <v>700</v>
      </c>
      <c r="K100" s="353">
        <f>SUM(K64:K99)</f>
        <v>700</v>
      </c>
      <c r="L100" s="238">
        <f>SUM(L64:L99)</f>
        <v>700</v>
      </c>
      <c r="M100" s="308"/>
      <c r="N100" s="25"/>
      <c r="O100" s="25"/>
      <c r="P100" s="25"/>
      <c r="Q100" s="25"/>
      <c r="R100" s="25"/>
      <c r="S100" s="25"/>
      <c r="T100" s="25"/>
      <c r="U100" s="25"/>
      <c r="V100" s="25"/>
      <c r="W100" s="25"/>
      <c r="X100" s="25"/>
      <c r="Y100" s="25"/>
      <c r="Z100" s="25"/>
      <c r="AA100" s="25"/>
      <c r="AB100" s="25"/>
      <c r="AC100" s="25"/>
      <c r="AD100" s="25"/>
      <c r="AE100" s="25"/>
      <c r="AF100" s="25"/>
    </row>
    <row r="101" spans="1:32" ht="12.75" x14ac:dyDescent="0.2">
      <c r="A101" s="354"/>
      <c r="B101" s="25"/>
      <c r="C101" s="43"/>
      <c r="D101" s="43"/>
      <c r="E101" s="43"/>
      <c r="F101" s="43"/>
      <c r="G101" s="43"/>
      <c r="H101" s="5"/>
      <c r="I101" s="5"/>
      <c r="J101" s="5"/>
      <c r="K101" s="5"/>
      <c r="L101" s="5"/>
      <c r="M101" s="308"/>
      <c r="N101" s="25"/>
      <c r="O101" s="25"/>
      <c r="P101" s="25"/>
      <c r="Q101" s="25"/>
      <c r="R101" s="25"/>
      <c r="S101" s="25"/>
      <c r="T101" s="25"/>
      <c r="U101" s="25"/>
      <c r="V101" s="25"/>
      <c r="W101" s="25"/>
      <c r="X101" s="25"/>
      <c r="Y101" s="25"/>
      <c r="Z101" s="25"/>
      <c r="AA101" s="25"/>
      <c r="AB101" s="25"/>
      <c r="AC101" s="25"/>
      <c r="AD101" s="25"/>
      <c r="AE101" s="25"/>
      <c r="AF101" s="25"/>
    </row>
    <row r="102" spans="1:32" ht="20.25" x14ac:dyDescent="0.2">
      <c r="A102" s="354"/>
      <c r="B102" s="638" t="str">
        <f>VLOOKUP('Instructions (Please Read)'!$U$2,'Instructions (Please Read)'!$R$1:$S$8,2,FALSE)</f>
        <v>Final Budget</v>
      </c>
      <c r="C102" s="638"/>
      <c r="D102" s="638"/>
      <c r="E102" s="638"/>
      <c r="F102" s="638"/>
      <c r="G102" s="638"/>
      <c r="H102" s="638"/>
      <c r="I102" s="638"/>
      <c r="J102" s="638"/>
      <c r="K102" s="638"/>
      <c r="L102" s="473"/>
      <c r="M102" s="308"/>
      <c r="N102" s="25"/>
      <c r="O102" s="25"/>
      <c r="P102" s="25"/>
      <c r="Q102" s="25"/>
      <c r="R102" s="25"/>
      <c r="S102" s="25"/>
      <c r="T102" s="25"/>
      <c r="U102" s="25"/>
      <c r="V102" s="25"/>
      <c r="W102" s="25"/>
      <c r="X102" s="25"/>
      <c r="Y102" s="25"/>
      <c r="Z102" s="25"/>
      <c r="AA102" s="25"/>
      <c r="AB102" s="25"/>
      <c r="AC102" s="25"/>
      <c r="AD102" s="25"/>
      <c r="AE102" s="25"/>
      <c r="AF102" s="25"/>
    </row>
    <row r="103" spans="1:32" ht="12.75" x14ac:dyDescent="0.2">
      <c r="A103" s="365"/>
      <c r="B103" s="635" t="str">
        <f>IF('Budget Summary'!$B$3="","Please Enter Name on First Page",'Budget Summary'!$B$3)</f>
        <v>Platte County Senior Citizens Services District Board</v>
      </c>
      <c r="C103" s="635"/>
      <c r="D103" s="635"/>
      <c r="E103" s="635"/>
      <c r="F103" s="25"/>
      <c r="G103" s="7"/>
      <c r="H103" s="8"/>
      <c r="I103" s="8"/>
      <c r="J103" s="9" t="s">
        <v>6</v>
      </c>
      <c r="K103" s="137">
        <f ca="1">'Instructions (Please Read)'!$O$2</f>
        <v>43281</v>
      </c>
      <c r="L103" s="25"/>
      <c r="M103" s="308"/>
      <c r="N103" s="25"/>
      <c r="O103" s="25"/>
      <c r="P103" s="25"/>
      <c r="Q103" s="25"/>
      <c r="R103" s="25"/>
      <c r="S103" s="25"/>
      <c r="T103" s="25"/>
      <c r="U103" s="25"/>
      <c r="V103" s="25"/>
      <c r="W103" s="25"/>
      <c r="X103" s="25"/>
      <c r="Y103" s="25"/>
      <c r="Z103" s="25"/>
      <c r="AA103" s="25"/>
      <c r="AB103" s="25"/>
      <c r="AC103" s="25"/>
      <c r="AD103" s="25"/>
      <c r="AE103" s="25"/>
      <c r="AF103" s="25"/>
    </row>
    <row r="104" spans="1:32" ht="13.5" thickBot="1" x14ac:dyDescent="0.25">
      <c r="A104" s="365"/>
      <c r="B104" s="25"/>
      <c r="C104" s="25"/>
      <c r="D104" s="25"/>
      <c r="E104" s="25"/>
      <c r="F104" s="25"/>
      <c r="G104" s="25"/>
      <c r="H104" s="25"/>
      <c r="I104" s="25"/>
      <c r="J104" s="25"/>
      <c r="K104" s="25"/>
      <c r="L104" s="25"/>
      <c r="M104" s="308"/>
      <c r="N104" s="25"/>
      <c r="O104" s="25"/>
      <c r="P104" s="25"/>
      <c r="Q104" s="25"/>
      <c r="R104" s="25"/>
      <c r="S104" s="25"/>
      <c r="T104" s="25"/>
      <c r="U104" s="25"/>
      <c r="V104" s="25"/>
      <c r="W104" s="25"/>
      <c r="X104" s="25"/>
      <c r="Y104" s="25"/>
      <c r="Z104" s="25"/>
      <c r="AA104" s="25"/>
      <c r="AB104" s="25"/>
      <c r="AC104" s="25"/>
      <c r="AD104" s="25"/>
      <c r="AE104" s="25"/>
      <c r="AF104" s="25"/>
    </row>
    <row r="105" spans="1:32" ht="13.5" thickBot="1" x14ac:dyDescent="0.25">
      <c r="A105" s="365"/>
      <c r="B105" s="309" t="s">
        <v>371</v>
      </c>
      <c r="C105" s="310"/>
      <c r="D105" s="310"/>
      <c r="E105" s="310"/>
      <c r="F105" s="310"/>
      <c r="G105" s="310"/>
      <c r="H105" s="310"/>
      <c r="I105" s="310"/>
      <c r="J105" s="310"/>
      <c r="K105" s="311"/>
      <c r="L105" s="312"/>
      <c r="M105" s="308"/>
      <c r="N105" s="25"/>
      <c r="O105" s="25"/>
      <c r="P105" s="25"/>
      <c r="Q105" s="25"/>
      <c r="R105" s="25"/>
      <c r="S105" s="25"/>
      <c r="T105" s="25"/>
      <c r="U105" s="25"/>
      <c r="V105" s="25"/>
      <c r="W105" s="25"/>
      <c r="X105" s="25"/>
      <c r="Y105" s="25"/>
      <c r="Z105" s="25"/>
      <c r="AA105" s="25"/>
      <c r="AB105" s="25"/>
      <c r="AC105" s="25"/>
      <c r="AD105" s="25"/>
      <c r="AE105" s="25"/>
      <c r="AF105" s="25"/>
    </row>
    <row r="106" spans="1:32" ht="12.75" x14ac:dyDescent="0.2">
      <c r="A106" s="354"/>
      <c r="B106" s="85"/>
      <c r="C106" s="43"/>
      <c r="D106" s="43"/>
      <c r="E106" s="43"/>
      <c r="F106" s="43"/>
      <c r="G106" s="43"/>
      <c r="H106" s="5"/>
      <c r="I106" s="5"/>
      <c r="J106" s="5"/>
      <c r="K106" s="5"/>
      <c r="L106" s="5"/>
      <c r="M106" s="308"/>
      <c r="N106" s="25"/>
      <c r="O106" s="25"/>
      <c r="P106" s="25"/>
      <c r="Q106" s="25"/>
      <c r="R106" s="25"/>
      <c r="S106" s="25"/>
      <c r="T106" s="25"/>
      <c r="U106" s="25"/>
      <c r="V106" s="25"/>
      <c r="W106" s="25"/>
      <c r="X106" s="25"/>
      <c r="Y106" s="25"/>
      <c r="Z106" s="25"/>
      <c r="AA106" s="25"/>
      <c r="AB106" s="25"/>
      <c r="AC106" s="25"/>
      <c r="AD106" s="25"/>
      <c r="AE106" s="25"/>
      <c r="AF106" s="25"/>
    </row>
    <row r="107" spans="1:32" ht="24" x14ac:dyDescent="0.2">
      <c r="A107" s="354"/>
      <c r="B107" s="85"/>
      <c r="C107" s="25"/>
      <c r="D107" s="355"/>
      <c r="E107" s="355"/>
      <c r="F107" s="355"/>
      <c r="G107" s="355"/>
      <c r="H107" s="255" t="str">
        <f ca="1">'Instructions (Please Read)'!$P$2-3&amp;"-"&amp;'Instructions (Please Read)'!$P$2-2&amp;" Actual"</f>
        <v>2015-2016 Actual</v>
      </c>
      <c r="I107" s="270" t="str">
        <f ca="1">'Instructions (Please Read)'!$P$2-2&amp;"-"&amp;'Instructions (Please Read)'!$P$2-1&amp;" Estimated"</f>
        <v>2016-2017 Estimated</v>
      </c>
      <c r="J107" s="264" t="str">
        <f ca="1">'Instructions (Please Read)'!$P$2-1&amp;"-"&amp;'Instructions (Please Read)'!$P$2&amp;" Proposed"</f>
        <v>2017-2018 Proposed</v>
      </c>
      <c r="K107" s="257" t="str">
        <f>IF('Instructions (Please Read)'!$B$1="Proposed Budget","Pending Approval","Final Approval")</f>
        <v>Final Approval</v>
      </c>
      <c r="L107" s="256" t="s">
        <v>617</v>
      </c>
      <c r="M107" s="308"/>
      <c r="N107" s="25"/>
      <c r="O107" s="25"/>
      <c r="P107" s="25"/>
      <c r="Q107" s="25"/>
      <c r="R107" s="25"/>
      <c r="S107" s="25"/>
      <c r="T107" s="25"/>
      <c r="U107" s="25"/>
      <c r="V107" s="25"/>
      <c r="W107" s="25"/>
      <c r="X107" s="25"/>
      <c r="Y107" s="25"/>
      <c r="Z107" s="25"/>
      <c r="AA107" s="25"/>
      <c r="AB107" s="25"/>
      <c r="AC107" s="25"/>
      <c r="AD107" s="25"/>
      <c r="AE107" s="25"/>
      <c r="AF107" s="25"/>
    </row>
    <row r="108" spans="1:32" ht="12.75" x14ac:dyDescent="0.2">
      <c r="A108" s="364" t="s">
        <v>186</v>
      </c>
      <c r="B108" s="357" t="s">
        <v>718</v>
      </c>
      <c r="C108" s="470" t="s">
        <v>65</v>
      </c>
      <c r="D108" s="43"/>
      <c r="E108" s="43"/>
      <c r="F108" s="43"/>
      <c r="G108" s="43"/>
      <c r="H108" s="231"/>
      <c r="I108" s="316"/>
      <c r="J108" s="317"/>
      <c r="K108" s="231"/>
      <c r="L108" s="231"/>
      <c r="M108" s="308"/>
      <c r="N108" s="25"/>
      <c r="O108" s="25"/>
      <c r="P108" s="25"/>
      <c r="Q108" s="25"/>
      <c r="R108" s="25"/>
      <c r="S108" s="25"/>
      <c r="T108" s="25"/>
      <c r="U108" s="25"/>
      <c r="V108" s="25"/>
      <c r="W108" s="25"/>
      <c r="X108" s="25"/>
      <c r="Y108" s="25"/>
      <c r="Z108" s="25"/>
      <c r="AA108" s="25"/>
      <c r="AB108" s="25"/>
      <c r="AC108" s="25"/>
      <c r="AD108" s="25"/>
      <c r="AE108" s="25"/>
      <c r="AF108" s="25"/>
    </row>
    <row r="109" spans="1:32" ht="12.75" x14ac:dyDescent="0.2">
      <c r="A109" s="358" t="s">
        <v>187</v>
      </c>
      <c r="B109" s="320" t="s">
        <v>753</v>
      </c>
      <c r="C109" s="43"/>
      <c r="D109" s="43" t="s">
        <v>66</v>
      </c>
      <c r="E109" s="43"/>
      <c r="F109" s="43"/>
      <c r="G109" s="43"/>
      <c r="H109" s="13">
        <v>1000</v>
      </c>
      <c r="I109" s="271">
        <v>1000</v>
      </c>
      <c r="J109" s="41">
        <v>1000</v>
      </c>
      <c r="K109" s="306">
        <f t="shared" ref="K109:L111" si="7">J109</f>
        <v>1000</v>
      </c>
      <c r="L109" s="306">
        <f t="shared" si="7"/>
        <v>1000</v>
      </c>
      <c r="M109" s="308"/>
      <c r="N109" s="25"/>
      <c r="O109" s="25"/>
      <c r="P109" s="25"/>
      <c r="Q109" s="25"/>
      <c r="R109" s="25"/>
      <c r="S109" s="25"/>
      <c r="T109" s="25"/>
      <c r="U109" s="25"/>
      <c r="V109" s="25"/>
      <c r="W109" s="25"/>
      <c r="X109" s="25"/>
      <c r="Y109" s="25"/>
      <c r="Z109" s="25"/>
      <c r="AA109" s="25"/>
      <c r="AB109" s="25"/>
      <c r="AC109" s="25"/>
      <c r="AD109" s="25"/>
      <c r="AE109" s="25"/>
      <c r="AF109" s="25"/>
    </row>
    <row r="110" spans="1:32" ht="12.75" x14ac:dyDescent="0.2">
      <c r="A110" s="358" t="s">
        <v>191</v>
      </c>
      <c r="B110" s="320" t="s">
        <v>754</v>
      </c>
      <c r="C110" s="43"/>
      <c r="D110" s="43" t="s">
        <v>67</v>
      </c>
      <c r="E110" s="43"/>
      <c r="F110" s="43"/>
      <c r="G110" s="43"/>
      <c r="H110" s="13"/>
      <c r="I110" s="271"/>
      <c r="J110" s="41"/>
      <c r="K110" s="306">
        <f t="shared" si="7"/>
        <v>0</v>
      </c>
      <c r="L110" s="306">
        <f t="shared" si="7"/>
        <v>0</v>
      </c>
      <c r="M110" s="308"/>
      <c r="N110" s="25"/>
      <c r="O110" s="25"/>
      <c r="P110" s="25"/>
      <c r="Q110" s="25"/>
      <c r="R110" s="25"/>
      <c r="S110" s="25"/>
      <c r="T110" s="25"/>
      <c r="U110" s="25"/>
      <c r="V110" s="25"/>
      <c r="W110" s="25"/>
      <c r="X110" s="25"/>
      <c r="Y110" s="25"/>
      <c r="Z110" s="25"/>
      <c r="AA110" s="25"/>
      <c r="AB110" s="25"/>
      <c r="AC110" s="25"/>
      <c r="AD110" s="25"/>
      <c r="AE110" s="25"/>
      <c r="AF110" s="25"/>
    </row>
    <row r="111" spans="1:32" ht="12.75" x14ac:dyDescent="0.2">
      <c r="A111" s="358" t="s">
        <v>192</v>
      </c>
      <c r="B111" s="320" t="s">
        <v>755</v>
      </c>
      <c r="C111" s="43"/>
      <c r="D111" s="43" t="s">
        <v>68</v>
      </c>
      <c r="E111" s="43"/>
      <c r="F111" s="43"/>
      <c r="G111" s="43"/>
      <c r="H111" s="13"/>
      <c r="I111" s="271"/>
      <c r="J111" s="41"/>
      <c r="K111" s="306">
        <f t="shared" si="7"/>
        <v>0</v>
      </c>
      <c r="L111" s="306">
        <f t="shared" si="7"/>
        <v>0</v>
      </c>
      <c r="M111" s="308"/>
      <c r="N111" s="25"/>
      <c r="O111" s="25"/>
      <c r="P111" s="25"/>
      <c r="Q111" s="25"/>
      <c r="R111" s="25"/>
      <c r="S111" s="25"/>
      <c r="T111" s="25"/>
      <c r="U111" s="25"/>
      <c r="V111" s="25"/>
      <c r="W111" s="25"/>
      <c r="X111" s="25"/>
      <c r="Y111" s="25"/>
      <c r="Z111" s="25"/>
      <c r="AA111" s="25"/>
      <c r="AB111" s="25"/>
      <c r="AC111" s="25"/>
      <c r="AD111" s="25"/>
      <c r="AE111" s="25"/>
      <c r="AF111" s="25"/>
    </row>
    <row r="112" spans="1:32" ht="12.75" x14ac:dyDescent="0.2">
      <c r="A112" s="358" t="s">
        <v>193</v>
      </c>
      <c r="B112" s="320" t="s">
        <v>756</v>
      </c>
      <c r="C112" s="43"/>
      <c r="D112" s="43" t="s">
        <v>96</v>
      </c>
      <c r="E112" s="475"/>
      <c r="F112" s="475"/>
      <c r="G112" s="43"/>
      <c r="H112" s="17"/>
      <c r="I112" s="333"/>
      <c r="J112" s="334"/>
      <c r="K112" s="17"/>
      <c r="L112" s="17"/>
      <c r="M112" s="308"/>
      <c r="N112" s="25"/>
      <c r="O112" s="25"/>
      <c r="P112" s="25"/>
      <c r="Q112" s="25"/>
      <c r="R112" s="25"/>
      <c r="S112" s="25"/>
      <c r="T112" s="25"/>
      <c r="U112" s="25"/>
      <c r="V112" s="25"/>
      <c r="W112" s="25"/>
      <c r="X112" s="25"/>
      <c r="Y112" s="25"/>
      <c r="Z112" s="25"/>
      <c r="AA112" s="25"/>
      <c r="AB112" s="25"/>
      <c r="AC112" s="25"/>
      <c r="AD112" s="25"/>
      <c r="AE112" s="25"/>
      <c r="AF112" s="25"/>
    </row>
    <row r="113" spans="1:32" ht="12.75" x14ac:dyDescent="0.2">
      <c r="A113" s="358" t="s">
        <v>194</v>
      </c>
      <c r="B113" s="320" t="s">
        <v>757</v>
      </c>
      <c r="C113" s="43"/>
      <c r="D113" s="633"/>
      <c r="E113" s="633"/>
      <c r="F113" s="475"/>
      <c r="G113" s="43"/>
      <c r="H113" s="13"/>
      <c r="I113" s="271"/>
      <c r="J113" s="41"/>
      <c r="K113" s="306">
        <f>J113</f>
        <v>0</v>
      </c>
      <c r="L113" s="306">
        <f>K113</f>
        <v>0</v>
      </c>
      <c r="M113" s="308"/>
      <c r="N113" s="25"/>
      <c r="O113" s="25"/>
      <c r="P113" s="25"/>
      <c r="Q113" s="25"/>
      <c r="R113" s="25"/>
      <c r="S113" s="25"/>
      <c r="T113" s="25"/>
      <c r="U113" s="25"/>
      <c r="V113" s="25"/>
      <c r="W113" s="25"/>
      <c r="X113" s="25"/>
      <c r="Y113" s="25"/>
      <c r="Z113" s="25"/>
      <c r="AA113" s="25"/>
      <c r="AB113" s="25"/>
      <c r="AC113" s="25"/>
      <c r="AD113" s="25"/>
      <c r="AE113" s="25"/>
      <c r="AF113" s="25"/>
    </row>
    <row r="114" spans="1:32" ht="12.75" x14ac:dyDescent="0.2">
      <c r="A114" s="358" t="s">
        <v>200</v>
      </c>
      <c r="B114" s="320" t="s">
        <v>758</v>
      </c>
      <c r="C114" s="43"/>
      <c r="D114" s="641"/>
      <c r="E114" s="641"/>
      <c r="F114" s="43"/>
      <c r="G114" s="43"/>
      <c r="H114" s="13"/>
      <c r="I114" s="271"/>
      <c r="J114" s="41"/>
      <c r="K114" s="306">
        <f>J114</f>
        <v>0</v>
      </c>
      <c r="L114" s="306">
        <f>K114</f>
        <v>0</v>
      </c>
      <c r="M114" s="308"/>
      <c r="N114" s="25"/>
      <c r="O114" s="25"/>
      <c r="P114" s="25"/>
      <c r="Q114" s="25"/>
      <c r="R114" s="25"/>
      <c r="S114" s="25"/>
      <c r="T114" s="25"/>
      <c r="U114" s="25"/>
      <c r="V114" s="25"/>
      <c r="W114" s="25"/>
      <c r="X114" s="25"/>
      <c r="Y114" s="25"/>
      <c r="Z114" s="25"/>
      <c r="AA114" s="25"/>
      <c r="AB114" s="25"/>
      <c r="AC114" s="25"/>
      <c r="AD114" s="25"/>
      <c r="AE114" s="25"/>
      <c r="AF114" s="25"/>
    </row>
    <row r="115" spans="1:32" ht="12.75" x14ac:dyDescent="0.2">
      <c r="A115" s="358" t="s">
        <v>344</v>
      </c>
      <c r="B115" s="320" t="s">
        <v>759</v>
      </c>
      <c r="C115" s="43"/>
      <c r="D115" s="640" t="str">
        <f>IF(SUM(H115:K115)=0,"","see additional details")</f>
        <v/>
      </c>
      <c r="E115" s="640"/>
      <c r="F115" s="43"/>
      <c r="G115" s="43"/>
      <c r="H115" s="234" t="str">
        <f>IF('Additional Details'!M17=0,"",'Additional Details'!M17)</f>
        <v/>
      </c>
      <c r="I115" s="280" t="str">
        <f>IF('Additional Details'!N17=0,"",'Additional Details'!N17)</f>
        <v/>
      </c>
      <c r="J115" s="277" t="str">
        <f>IF('Additional Details'!O17=0,"",'Additional Details'!O17)</f>
        <v/>
      </c>
      <c r="K115" s="234" t="str">
        <f>IF('Additional Details'!P17=0,"",'Additional Details'!P17)</f>
        <v/>
      </c>
      <c r="L115" s="234" t="str">
        <f>IF('Additional Details'!Q17=0,"",'Additional Details'!Q17)</f>
        <v/>
      </c>
      <c r="M115" s="308"/>
      <c r="N115" s="25"/>
      <c r="O115" s="25"/>
      <c r="P115" s="25"/>
      <c r="Q115" s="25"/>
      <c r="R115" s="25"/>
      <c r="S115" s="25"/>
      <c r="T115" s="25"/>
      <c r="U115" s="25"/>
      <c r="V115" s="25"/>
      <c r="W115" s="25"/>
      <c r="X115" s="25"/>
      <c r="Y115" s="25"/>
      <c r="Z115" s="25"/>
      <c r="AA115" s="25"/>
      <c r="AB115" s="25"/>
      <c r="AC115" s="25"/>
      <c r="AD115" s="25"/>
      <c r="AE115" s="25"/>
      <c r="AF115" s="25"/>
    </row>
    <row r="116" spans="1:32" ht="12.95" customHeight="1" x14ac:dyDescent="0.2">
      <c r="A116" s="364" t="s">
        <v>188</v>
      </c>
      <c r="B116" s="357" t="s">
        <v>719</v>
      </c>
      <c r="C116" s="470" t="s">
        <v>69</v>
      </c>
      <c r="D116" s="43"/>
      <c r="E116" s="43"/>
      <c r="F116" s="43"/>
      <c r="G116" s="43"/>
      <c r="H116" s="17"/>
      <c r="I116" s="333"/>
      <c r="J116" s="334"/>
      <c r="K116" s="17"/>
      <c r="L116" s="17"/>
      <c r="M116" s="308"/>
      <c r="N116" s="25"/>
      <c r="O116" s="25"/>
      <c r="P116" s="25"/>
      <c r="Q116" s="25"/>
      <c r="R116" s="25"/>
      <c r="S116" s="25"/>
      <c r="T116" s="25"/>
      <c r="U116" s="25"/>
      <c r="V116" s="25"/>
      <c r="W116" s="25"/>
      <c r="X116" s="25"/>
      <c r="Y116" s="25"/>
      <c r="Z116" s="25"/>
      <c r="AA116" s="25"/>
      <c r="AB116" s="25"/>
      <c r="AC116" s="25"/>
      <c r="AD116" s="25"/>
      <c r="AE116" s="25"/>
      <c r="AF116" s="25"/>
    </row>
    <row r="117" spans="1:32" ht="12.75" x14ac:dyDescent="0.2">
      <c r="A117" s="358" t="s">
        <v>189</v>
      </c>
      <c r="B117" s="320" t="s">
        <v>760</v>
      </c>
      <c r="C117" s="43"/>
      <c r="D117" s="475" t="s">
        <v>88</v>
      </c>
      <c r="E117" s="43"/>
      <c r="F117" s="43"/>
      <c r="G117" s="43"/>
      <c r="H117" s="13"/>
      <c r="I117" s="271"/>
      <c r="J117" s="41"/>
      <c r="K117" s="306">
        <f t="shared" ref="K117:K124" si="8">J117</f>
        <v>0</v>
      </c>
      <c r="L117" s="306">
        <f t="shared" ref="L117:L124" si="9">K117</f>
        <v>0</v>
      </c>
      <c r="M117" s="308"/>
      <c r="N117" s="25"/>
      <c r="O117" s="25"/>
      <c r="P117" s="25"/>
      <c r="Q117" s="25"/>
      <c r="R117" s="25"/>
      <c r="S117" s="25"/>
      <c r="T117" s="25"/>
      <c r="U117" s="25"/>
      <c r="V117" s="25"/>
      <c r="W117" s="25"/>
      <c r="X117" s="25"/>
      <c r="Y117" s="25"/>
      <c r="Z117" s="25"/>
      <c r="AA117" s="25"/>
      <c r="AB117" s="25"/>
      <c r="AC117" s="25"/>
      <c r="AD117" s="25"/>
      <c r="AE117" s="25"/>
      <c r="AF117" s="25"/>
    </row>
    <row r="118" spans="1:32" ht="12.75" x14ac:dyDescent="0.2">
      <c r="A118" s="358" t="s">
        <v>195</v>
      </c>
      <c r="B118" s="320" t="s">
        <v>761</v>
      </c>
      <c r="C118" s="43"/>
      <c r="D118" s="475" t="s">
        <v>70</v>
      </c>
      <c r="E118" s="43"/>
      <c r="F118" s="43"/>
      <c r="G118" s="43"/>
      <c r="H118" s="13"/>
      <c r="I118" s="271"/>
      <c r="J118" s="41"/>
      <c r="K118" s="306">
        <f t="shared" si="8"/>
        <v>0</v>
      </c>
      <c r="L118" s="306">
        <f t="shared" si="9"/>
        <v>0</v>
      </c>
      <c r="M118" s="308"/>
      <c r="N118" s="25"/>
      <c r="O118" s="25"/>
      <c r="P118" s="25"/>
      <c r="Q118" s="25"/>
      <c r="R118" s="25"/>
      <c r="S118" s="25"/>
      <c r="T118" s="25"/>
      <c r="U118" s="25"/>
      <c r="V118" s="25"/>
      <c r="W118" s="25"/>
      <c r="X118" s="25"/>
      <c r="Y118" s="25"/>
      <c r="Z118" s="25"/>
      <c r="AA118" s="25"/>
      <c r="AB118" s="25"/>
      <c r="AC118" s="25"/>
      <c r="AD118" s="25"/>
      <c r="AE118" s="25"/>
      <c r="AF118" s="25"/>
    </row>
    <row r="119" spans="1:32" ht="12.75" x14ac:dyDescent="0.2">
      <c r="A119" s="358" t="s">
        <v>196</v>
      </c>
      <c r="B119" s="320" t="s">
        <v>762</v>
      </c>
      <c r="C119" s="43"/>
      <c r="D119" s="475" t="s">
        <v>86</v>
      </c>
      <c r="E119" s="475"/>
      <c r="F119" s="43"/>
      <c r="G119" s="43"/>
      <c r="H119" s="13"/>
      <c r="I119" s="271"/>
      <c r="J119" s="41"/>
      <c r="K119" s="306">
        <f t="shared" si="8"/>
        <v>0</v>
      </c>
      <c r="L119" s="306">
        <f t="shared" si="9"/>
        <v>0</v>
      </c>
      <c r="M119" s="308"/>
      <c r="N119" s="25"/>
      <c r="O119" s="25"/>
      <c r="P119" s="25"/>
      <c r="Q119" s="25"/>
      <c r="R119" s="25"/>
      <c r="S119" s="25"/>
      <c r="T119" s="25"/>
      <c r="U119" s="25"/>
      <c r="V119" s="25"/>
      <c r="W119" s="25"/>
      <c r="X119" s="25"/>
      <c r="Y119" s="25"/>
      <c r="Z119" s="25"/>
      <c r="AA119" s="25"/>
      <c r="AB119" s="25"/>
      <c r="AC119" s="25"/>
      <c r="AD119" s="25"/>
      <c r="AE119" s="25"/>
      <c r="AF119" s="25"/>
    </row>
    <row r="120" spans="1:32" ht="12.75" x14ac:dyDescent="0.2">
      <c r="A120" s="358" t="s">
        <v>197</v>
      </c>
      <c r="B120" s="320" t="s">
        <v>763</v>
      </c>
      <c r="C120" s="43"/>
      <c r="D120" s="475" t="s">
        <v>71</v>
      </c>
      <c r="E120" s="475"/>
      <c r="F120" s="43"/>
      <c r="G120" s="43"/>
      <c r="H120" s="13"/>
      <c r="I120" s="271"/>
      <c r="J120" s="41"/>
      <c r="K120" s="306">
        <f t="shared" si="8"/>
        <v>0</v>
      </c>
      <c r="L120" s="306">
        <f t="shared" si="9"/>
        <v>0</v>
      </c>
      <c r="M120" s="308"/>
      <c r="N120" s="25"/>
      <c r="O120" s="25"/>
      <c r="P120" s="25"/>
      <c r="Q120" s="25"/>
      <c r="R120" s="25"/>
      <c r="S120" s="25"/>
      <c r="T120" s="25"/>
      <c r="U120" s="25"/>
      <c r="V120" s="25"/>
      <c r="W120" s="25"/>
      <c r="X120" s="25"/>
      <c r="Y120" s="25"/>
      <c r="Z120" s="25"/>
      <c r="AA120" s="25"/>
      <c r="AB120" s="25"/>
      <c r="AC120" s="25"/>
      <c r="AD120" s="25"/>
      <c r="AE120" s="25"/>
      <c r="AF120" s="25"/>
    </row>
    <row r="121" spans="1:32" ht="12.75" x14ac:dyDescent="0.2">
      <c r="A121" s="358" t="s">
        <v>198</v>
      </c>
      <c r="B121" s="320" t="s">
        <v>764</v>
      </c>
      <c r="C121" s="43"/>
      <c r="D121" s="475" t="s">
        <v>292</v>
      </c>
      <c r="E121" s="43"/>
      <c r="F121" s="43"/>
      <c r="G121" s="43"/>
      <c r="H121" s="13"/>
      <c r="I121" s="271"/>
      <c r="J121" s="41"/>
      <c r="K121" s="306">
        <f t="shared" si="8"/>
        <v>0</v>
      </c>
      <c r="L121" s="306">
        <f t="shared" si="9"/>
        <v>0</v>
      </c>
      <c r="M121" s="308"/>
      <c r="N121" s="25"/>
      <c r="O121" s="25"/>
      <c r="P121" s="25"/>
      <c r="Q121" s="25"/>
      <c r="R121" s="25"/>
      <c r="S121" s="25"/>
      <c r="T121" s="25"/>
      <c r="U121" s="25"/>
      <c r="V121" s="25"/>
      <c r="W121" s="25"/>
      <c r="X121" s="25"/>
      <c r="Y121" s="25"/>
      <c r="Z121" s="25"/>
      <c r="AA121" s="25"/>
      <c r="AB121" s="25"/>
      <c r="AC121" s="25"/>
      <c r="AD121" s="25"/>
      <c r="AE121" s="25"/>
      <c r="AF121" s="25"/>
    </row>
    <row r="122" spans="1:32" ht="12.75" x14ac:dyDescent="0.2">
      <c r="A122" s="358" t="s">
        <v>199</v>
      </c>
      <c r="B122" s="320" t="s">
        <v>765</v>
      </c>
      <c r="C122" s="43"/>
      <c r="D122" s="639" t="s">
        <v>293</v>
      </c>
      <c r="E122" s="639"/>
      <c r="F122" s="43"/>
      <c r="G122" s="43"/>
      <c r="H122" s="14"/>
      <c r="I122" s="275"/>
      <c r="J122" s="268"/>
      <c r="K122" s="306">
        <f t="shared" si="8"/>
        <v>0</v>
      </c>
      <c r="L122" s="306">
        <f t="shared" si="9"/>
        <v>0</v>
      </c>
      <c r="M122" s="308"/>
      <c r="N122" s="25"/>
      <c r="O122" s="25"/>
      <c r="P122" s="25"/>
      <c r="Q122" s="25"/>
      <c r="R122" s="25"/>
      <c r="S122" s="25"/>
      <c r="T122" s="25"/>
      <c r="U122" s="25"/>
      <c r="V122" s="25"/>
      <c r="W122" s="25"/>
      <c r="X122" s="25"/>
      <c r="Y122" s="25"/>
      <c r="Z122" s="25"/>
      <c r="AA122" s="25"/>
      <c r="AB122" s="25"/>
      <c r="AC122" s="25"/>
      <c r="AD122" s="25"/>
      <c r="AE122" s="25"/>
      <c r="AF122" s="25"/>
    </row>
    <row r="123" spans="1:32" ht="12.75" x14ac:dyDescent="0.2">
      <c r="A123" s="358"/>
      <c r="B123" s="320" t="s">
        <v>766</v>
      </c>
      <c r="C123" s="43"/>
      <c r="D123" s="633"/>
      <c r="E123" s="633"/>
      <c r="F123" s="43"/>
      <c r="G123" s="43"/>
      <c r="H123" s="14"/>
      <c r="I123" s="275"/>
      <c r="J123" s="268"/>
      <c r="K123" s="306">
        <f t="shared" si="8"/>
        <v>0</v>
      </c>
      <c r="L123" s="306">
        <f t="shared" si="9"/>
        <v>0</v>
      </c>
      <c r="M123" s="308"/>
      <c r="N123" s="25"/>
      <c r="O123" s="25"/>
      <c r="P123" s="25"/>
      <c r="Q123" s="25"/>
      <c r="R123" s="25"/>
      <c r="S123" s="25"/>
      <c r="T123" s="25"/>
      <c r="U123" s="25"/>
      <c r="V123" s="25"/>
      <c r="W123" s="25"/>
      <c r="X123" s="25"/>
      <c r="Y123" s="25"/>
      <c r="Z123" s="25"/>
      <c r="AA123" s="25"/>
      <c r="AB123" s="25"/>
      <c r="AC123" s="25"/>
      <c r="AD123" s="25"/>
      <c r="AE123" s="25"/>
      <c r="AF123" s="25"/>
    </row>
    <row r="124" spans="1:32" ht="12.75" x14ac:dyDescent="0.2">
      <c r="A124" s="358"/>
      <c r="B124" s="320" t="s">
        <v>767</v>
      </c>
      <c r="C124" s="43"/>
      <c r="D124" s="633"/>
      <c r="E124" s="633"/>
      <c r="F124" s="43"/>
      <c r="G124" s="43"/>
      <c r="H124" s="14"/>
      <c r="I124" s="275"/>
      <c r="J124" s="268"/>
      <c r="K124" s="306">
        <f t="shared" si="8"/>
        <v>0</v>
      </c>
      <c r="L124" s="306">
        <f t="shared" si="9"/>
        <v>0</v>
      </c>
      <c r="M124" s="308"/>
      <c r="N124" s="25"/>
      <c r="O124" s="25"/>
      <c r="P124" s="25"/>
      <c r="Q124" s="25"/>
      <c r="R124" s="25"/>
      <c r="S124" s="25"/>
      <c r="T124" s="25"/>
      <c r="U124" s="25"/>
      <c r="V124" s="25"/>
      <c r="W124" s="25"/>
      <c r="X124" s="25"/>
      <c r="Y124" s="25"/>
      <c r="Z124" s="25"/>
      <c r="AA124" s="25"/>
      <c r="AB124" s="25"/>
      <c r="AC124" s="25"/>
      <c r="AD124" s="25"/>
      <c r="AE124" s="25"/>
      <c r="AF124" s="25"/>
    </row>
    <row r="125" spans="1:32" ht="12.75" x14ac:dyDescent="0.2">
      <c r="A125" s="358"/>
      <c r="B125" s="320" t="s">
        <v>768</v>
      </c>
      <c r="C125" s="43"/>
      <c r="D125" s="640" t="str">
        <f>IF(SUM(H125:K125)=0,"","see additional details")</f>
        <v/>
      </c>
      <c r="E125" s="640"/>
      <c r="F125" s="43"/>
      <c r="G125" s="43"/>
      <c r="H125" s="234" t="str">
        <f>IF('Additional Details'!M18=0,"",'Additional Details'!M18)</f>
        <v/>
      </c>
      <c r="I125" s="280" t="str">
        <f>IF('Additional Details'!N18=0,"",'Additional Details'!N18)</f>
        <v/>
      </c>
      <c r="J125" s="277" t="str">
        <f>IF('Additional Details'!O18=0,"",'Additional Details'!O18)</f>
        <v/>
      </c>
      <c r="K125" s="234" t="str">
        <f>IF('Additional Details'!P18=0,"",'Additional Details'!P18)</f>
        <v/>
      </c>
      <c r="L125" s="234" t="str">
        <f>IF('Additional Details'!Q18=0,"",'Additional Details'!Q18)</f>
        <v/>
      </c>
      <c r="M125" s="308"/>
      <c r="N125" s="25"/>
      <c r="O125" s="25"/>
      <c r="P125" s="25"/>
      <c r="Q125" s="25"/>
      <c r="R125" s="25"/>
      <c r="S125" s="25"/>
      <c r="T125" s="25"/>
      <c r="U125" s="25"/>
      <c r="V125" s="25"/>
      <c r="W125" s="25"/>
      <c r="X125" s="25"/>
      <c r="Y125" s="25"/>
      <c r="Z125" s="25"/>
      <c r="AA125" s="25"/>
      <c r="AB125" s="25"/>
      <c r="AC125" s="25"/>
      <c r="AD125" s="25"/>
      <c r="AE125" s="25"/>
      <c r="AF125" s="25"/>
    </row>
    <row r="126" spans="1:32" ht="13.5" thickBot="1" x14ac:dyDescent="0.25">
      <c r="A126" s="364" t="s">
        <v>190</v>
      </c>
      <c r="B126" s="357" t="s">
        <v>720</v>
      </c>
      <c r="C126" s="59" t="s">
        <v>291</v>
      </c>
      <c r="D126" s="475"/>
      <c r="E126" s="43"/>
      <c r="F126" s="43"/>
      <c r="G126" s="43"/>
      <c r="H126" s="239"/>
      <c r="I126" s="281"/>
      <c r="J126" s="278"/>
      <c r="K126" s="306">
        <f>J126</f>
        <v>0</v>
      </c>
      <c r="L126" s="306">
        <f>K126</f>
        <v>0</v>
      </c>
      <c r="M126" s="308"/>
      <c r="N126" s="25"/>
      <c r="O126" s="25"/>
      <c r="P126" s="25"/>
      <c r="Q126" s="25"/>
      <c r="R126" s="25"/>
      <c r="S126" s="25"/>
      <c r="T126" s="25"/>
      <c r="U126" s="25"/>
      <c r="V126" s="25"/>
      <c r="W126" s="25"/>
      <c r="X126" s="25"/>
      <c r="Y126" s="25"/>
      <c r="Z126" s="25"/>
      <c r="AA126" s="25"/>
      <c r="AB126" s="25"/>
      <c r="AC126" s="25"/>
      <c r="AD126" s="25"/>
      <c r="AE126" s="25"/>
      <c r="AF126" s="25"/>
    </row>
    <row r="127" spans="1:32" ht="13.5" thickBot="1" x14ac:dyDescent="0.25">
      <c r="A127" s="364" t="s">
        <v>290</v>
      </c>
      <c r="B127" s="357" t="s">
        <v>721</v>
      </c>
      <c r="C127" s="59" t="s">
        <v>72</v>
      </c>
      <c r="D127" s="475"/>
      <c r="E127" s="475"/>
      <c r="F127" s="43"/>
      <c r="G127" s="43"/>
      <c r="H127" s="350">
        <f>SUM(H109:H126)</f>
        <v>1000</v>
      </c>
      <c r="I127" s="351">
        <f>SUM(I109:I126)</f>
        <v>1000</v>
      </c>
      <c r="J127" s="352">
        <f>SUM(J109:J126)</f>
        <v>1000</v>
      </c>
      <c r="K127" s="353">
        <f>SUM(K109:K126)</f>
        <v>1000</v>
      </c>
      <c r="L127" s="238">
        <f>SUM(L109:L126)</f>
        <v>1000</v>
      </c>
      <c r="M127" s="308"/>
      <c r="N127" s="25"/>
      <c r="O127" s="25"/>
      <c r="P127" s="25"/>
      <c r="Q127" s="25"/>
      <c r="R127" s="25"/>
      <c r="S127" s="25"/>
      <c r="T127" s="25"/>
      <c r="U127" s="25"/>
      <c r="V127" s="25"/>
      <c r="W127" s="25"/>
      <c r="X127" s="25"/>
      <c r="Y127" s="25"/>
      <c r="Z127" s="25"/>
      <c r="AA127" s="25"/>
      <c r="AB127" s="25"/>
      <c r="AC127" s="25"/>
      <c r="AD127" s="25"/>
      <c r="AE127" s="25"/>
      <c r="AF127" s="25"/>
    </row>
    <row r="128" spans="1:32" ht="12.75" x14ac:dyDescent="0.2">
      <c r="A128" s="354"/>
      <c r="B128" s="85"/>
      <c r="C128" s="43"/>
      <c r="D128" s="86"/>
      <c r="E128" s="475"/>
      <c r="F128" s="43"/>
      <c r="G128" s="43"/>
      <c r="H128" s="36"/>
      <c r="I128" s="36"/>
      <c r="J128" s="36"/>
      <c r="K128" s="36"/>
      <c r="L128" s="36"/>
      <c r="M128" s="308"/>
      <c r="N128" s="25"/>
      <c r="O128" s="25"/>
      <c r="P128" s="25"/>
      <c r="Q128" s="25"/>
      <c r="R128" s="25"/>
      <c r="S128" s="25"/>
      <c r="T128" s="25"/>
      <c r="U128" s="25"/>
      <c r="V128" s="25"/>
      <c r="W128" s="25"/>
      <c r="X128" s="25"/>
      <c r="Y128" s="25"/>
      <c r="Z128" s="25"/>
      <c r="AA128" s="25"/>
      <c r="AB128" s="25"/>
      <c r="AC128" s="25"/>
      <c r="AD128" s="25"/>
      <c r="AE128" s="25"/>
      <c r="AF128" s="25"/>
    </row>
    <row r="129" spans="1:32" ht="13.5" thickBot="1" x14ac:dyDescent="0.25">
      <c r="A129" s="354"/>
      <c r="B129" s="85"/>
      <c r="C129" s="43"/>
      <c r="D129" s="475"/>
      <c r="E129" s="475"/>
      <c r="F129" s="43"/>
      <c r="G129" s="43"/>
      <c r="H129" s="36"/>
      <c r="I129" s="36"/>
      <c r="J129" s="36"/>
      <c r="K129" s="36"/>
      <c r="L129" s="36"/>
      <c r="M129" s="308"/>
      <c r="N129" s="25"/>
      <c r="O129" s="25"/>
      <c r="P129" s="25"/>
      <c r="Q129" s="25"/>
      <c r="R129" s="25"/>
      <c r="S129" s="25"/>
      <c r="T129" s="25"/>
      <c r="U129" s="25"/>
      <c r="V129" s="25"/>
      <c r="W129" s="25"/>
      <c r="X129" s="25"/>
      <c r="Y129" s="25"/>
      <c r="Z129" s="25"/>
      <c r="AA129" s="25"/>
      <c r="AB129" s="25"/>
      <c r="AC129" s="25"/>
      <c r="AD129" s="25"/>
      <c r="AE129" s="25"/>
      <c r="AF129" s="25"/>
    </row>
    <row r="130" spans="1:32" ht="13.5" thickBot="1" x14ac:dyDescent="0.25">
      <c r="A130" s="354"/>
      <c r="B130" s="309" t="s">
        <v>375</v>
      </c>
      <c r="C130" s="310"/>
      <c r="D130" s="310"/>
      <c r="E130" s="310"/>
      <c r="F130" s="310"/>
      <c r="G130" s="310"/>
      <c r="H130" s="310"/>
      <c r="I130" s="310"/>
      <c r="J130" s="310"/>
      <c r="K130" s="311"/>
      <c r="L130" s="312"/>
      <c r="M130" s="308"/>
      <c r="N130" s="25"/>
      <c r="O130" s="25"/>
      <c r="P130" s="25"/>
      <c r="Q130" s="25"/>
      <c r="R130" s="25"/>
      <c r="S130" s="25"/>
      <c r="T130" s="25"/>
      <c r="U130" s="25"/>
      <c r="V130" s="25"/>
      <c r="W130" s="25"/>
      <c r="X130" s="25"/>
      <c r="Y130" s="25"/>
      <c r="Z130" s="25"/>
      <c r="AA130" s="25"/>
      <c r="AB130" s="25"/>
      <c r="AC130" s="25"/>
      <c r="AD130" s="25"/>
      <c r="AE130" s="25"/>
      <c r="AF130" s="25"/>
    </row>
    <row r="131" spans="1:32" ht="12.75" x14ac:dyDescent="0.2">
      <c r="A131" s="354"/>
      <c r="B131" s="85"/>
      <c r="C131" s="59"/>
      <c r="D131" s="474"/>
      <c r="E131" s="43"/>
      <c r="F131" s="43"/>
      <c r="G131" s="43"/>
      <c r="H131" s="152"/>
      <c r="I131" s="152"/>
      <c r="J131" s="152"/>
      <c r="K131" s="152"/>
      <c r="L131" s="152"/>
      <c r="M131" s="308"/>
      <c r="N131" s="25"/>
      <c r="O131" s="25"/>
      <c r="P131" s="25"/>
      <c r="Q131" s="25"/>
      <c r="R131" s="25"/>
      <c r="S131" s="25"/>
      <c r="T131" s="25"/>
      <c r="U131" s="25"/>
      <c r="V131" s="25"/>
      <c r="W131" s="25"/>
      <c r="X131" s="25"/>
      <c r="Y131" s="25"/>
      <c r="Z131" s="25"/>
      <c r="AA131" s="25"/>
      <c r="AB131" s="25"/>
      <c r="AC131" s="25"/>
      <c r="AD131" s="25"/>
      <c r="AE131" s="25"/>
      <c r="AF131" s="25"/>
    </row>
    <row r="132" spans="1:32" ht="24" x14ac:dyDescent="0.2">
      <c r="A132" s="354"/>
      <c r="B132" s="85"/>
      <c r="C132" s="366"/>
      <c r="D132" s="355"/>
      <c r="E132" s="355"/>
      <c r="F132" s="355"/>
      <c r="G132" s="355"/>
      <c r="H132" s="255" t="str">
        <f ca="1">'Instructions (Please Read)'!$P$2-3&amp;"-"&amp;'Instructions (Please Read)'!$P$2-2&amp;" Actual"</f>
        <v>2015-2016 Actual</v>
      </c>
      <c r="I132" s="270" t="str">
        <f ca="1">'Instructions (Please Read)'!$P$2-2&amp;"-"&amp;'Instructions (Please Read)'!$P$2-1&amp;" Estimated"</f>
        <v>2016-2017 Estimated</v>
      </c>
      <c r="J132" s="264" t="str">
        <f ca="1">'Instructions (Please Read)'!$P$2-1&amp;"-"&amp;'Instructions (Please Read)'!$P$2&amp;" Proposed"</f>
        <v>2017-2018 Proposed</v>
      </c>
      <c r="K132" s="257" t="str">
        <f>IF('Instructions (Please Read)'!$B$1="Proposed Budget","Pending Approval","Final Approval")</f>
        <v>Final Approval</v>
      </c>
      <c r="L132" s="256" t="s">
        <v>617</v>
      </c>
      <c r="M132" s="308"/>
      <c r="N132" s="25"/>
      <c r="O132" s="25"/>
      <c r="P132" s="25"/>
      <c r="Q132" s="25"/>
      <c r="R132" s="25"/>
      <c r="S132" s="25"/>
      <c r="T132" s="25"/>
      <c r="U132" s="25"/>
      <c r="V132" s="25"/>
      <c r="W132" s="25"/>
      <c r="X132" s="25"/>
      <c r="Y132" s="25"/>
      <c r="Z132" s="25"/>
      <c r="AA132" s="25"/>
      <c r="AB132" s="25"/>
      <c r="AC132" s="25"/>
      <c r="AD132" s="25"/>
      <c r="AE132" s="25"/>
      <c r="AF132" s="25"/>
    </row>
    <row r="133" spans="1:32" ht="12.75" x14ac:dyDescent="0.2">
      <c r="A133" s="364" t="s">
        <v>209</v>
      </c>
      <c r="B133" s="363" t="s">
        <v>186</v>
      </c>
      <c r="C133" s="644" t="s">
        <v>32</v>
      </c>
      <c r="D133" s="644"/>
      <c r="E133" s="475"/>
      <c r="F133" s="43"/>
      <c r="G133" s="43"/>
      <c r="H133" s="231"/>
      <c r="I133" s="316"/>
      <c r="J133" s="317"/>
      <c r="K133" s="231"/>
      <c r="L133" s="231"/>
      <c r="M133" s="308"/>
      <c r="N133" s="25"/>
      <c r="O133" s="25"/>
      <c r="P133" s="25"/>
      <c r="Q133" s="25"/>
      <c r="R133" s="25"/>
      <c r="S133" s="25"/>
      <c r="T133" s="25"/>
      <c r="U133" s="25"/>
      <c r="V133" s="25"/>
      <c r="W133" s="25"/>
      <c r="X133" s="25"/>
      <c r="Y133" s="25"/>
      <c r="Z133" s="25"/>
      <c r="AA133" s="25"/>
      <c r="AB133" s="25"/>
      <c r="AC133" s="25"/>
      <c r="AD133" s="25"/>
      <c r="AE133" s="25"/>
      <c r="AF133" s="25"/>
    </row>
    <row r="134" spans="1:32" ht="12.75" x14ac:dyDescent="0.2">
      <c r="A134" s="358" t="s">
        <v>210</v>
      </c>
      <c r="B134" s="320" t="s">
        <v>187</v>
      </c>
      <c r="C134" s="43"/>
      <c r="D134" s="475" t="s">
        <v>78</v>
      </c>
      <c r="E134" s="475"/>
      <c r="F134" s="43"/>
      <c r="G134" s="43"/>
      <c r="H134" s="12"/>
      <c r="I134" s="282"/>
      <c r="J134" s="279"/>
      <c r="K134" s="306">
        <f t="shared" ref="K134:L136" si="10">J134</f>
        <v>0</v>
      </c>
      <c r="L134" s="306">
        <f t="shared" si="10"/>
        <v>0</v>
      </c>
      <c r="M134" s="308"/>
      <c r="N134" s="25"/>
      <c r="O134" s="25"/>
      <c r="P134" s="25"/>
      <c r="Q134" s="25"/>
      <c r="R134" s="25"/>
      <c r="S134" s="25"/>
      <c r="T134" s="25"/>
      <c r="U134" s="25"/>
      <c r="V134" s="25"/>
      <c r="W134" s="25"/>
      <c r="X134" s="25"/>
      <c r="Y134" s="25"/>
      <c r="Z134" s="25"/>
      <c r="AA134" s="25"/>
      <c r="AB134" s="25"/>
      <c r="AC134" s="25"/>
      <c r="AD134" s="25"/>
      <c r="AE134" s="25"/>
      <c r="AF134" s="25"/>
    </row>
    <row r="135" spans="1:32" ht="12.75" x14ac:dyDescent="0.2">
      <c r="A135" s="358" t="s">
        <v>211</v>
      </c>
      <c r="B135" s="320" t="s">
        <v>191</v>
      </c>
      <c r="C135" s="43"/>
      <c r="D135" s="475" t="s">
        <v>21</v>
      </c>
      <c r="E135" s="475"/>
      <c r="F135" s="43"/>
      <c r="G135" s="43"/>
      <c r="H135" s="13"/>
      <c r="I135" s="271"/>
      <c r="J135" s="41"/>
      <c r="K135" s="306">
        <f t="shared" si="10"/>
        <v>0</v>
      </c>
      <c r="L135" s="306">
        <f t="shared" si="10"/>
        <v>0</v>
      </c>
      <c r="M135" s="308"/>
      <c r="N135" s="25"/>
      <c r="O135" s="25"/>
      <c r="P135" s="25"/>
      <c r="Q135" s="25"/>
      <c r="R135" s="25"/>
      <c r="S135" s="25"/>
      <c r="T135" s="25"/>
      <c r="U135" s="25"/>
      <c r="V135" s="25"/>
      <c r="W135" s="25"/>
      <c r="X135" s="25"/>
      <c r="Y135" s="25"/>
      <c r="Z135" s="25"/>
      <c r="AA135" s="25"/>
      <c r="AB135" s="25"/>
      <c r="AC135" s="25"/>
      <c r="AD135" s="25"/>
      <c r="AE135" s="25"/>
      <c r="AF135" s="25"/>
    </row>
    <row r="136" spans="1:32" ht="13.5" thickBot="1" x14ac:dyDescent="0.25">
      <c r="A136" s="358" t="s">
        <v>212</v>
      </c>
      <c r="B136" s="320" t="s">
        <v>192</v>
      </c>
      <c r="C136" s="43"/>
      <c r="D136" s="475" t="s">
        <v>79</v>
      </c>
      <c r="E136" s="475"/>
      <c r="F136" s="43"/>
      <c r="G136" s="43"/>
      <c r="H136" s="16"/>
      <c r="I136" s="273"/>
      <c r="J136" s="266"/>
      <c r="K136" s="306">
        <f t="shared" si="10"/>
        <v>0</v>
      </c>
      <c r="L136" s="306">
        <f t="shared" si="10"/>
        <v>0</v>
      </c>
      <c r="M136" s="308"/>
      <c r="N136" s="25"/>
      <c r="O136" s="25"/>
      <c r="P136" s="25"/>
      <c r="Q136" s="25"/>
      <c r="R136" s="25"/>
      <c r="S136" s="25"/>
      <c r="T136" s="25"/>
      <c r="U136" s="25"/>
      <c r="V136" s="25"/>
      <c r="W136" s="25"/>
      <c r="X136" s="25"/>
      <c r="Y136" s="25"/>
      <c r="Z136" s="25"/>
      <c r="AA136" s="25"/>
      <c r="AB136" s="25"/>
      <c r="AC136" s="25"/>
      <c r="AD136" s="25"/>
      <c r="AE136" s="25"/>
      <c r="AF136" s="25"/>
    </row>
    <row r="137" spans="1:32" ht="13.5" thickBot="1" x14ac:dyDescent="0.25">
      <c r="A137" s="364" t="s">
        <v>213</v>
      </c>
      <c r="B137" s="363" t="s">
        <v>188</v>
      </c>
      <c r="C137" s="59" t="s">
        <v>80</v>
      </c>
      <c r="D137" s="43"/>
      <c r="E137" s="43"/>
      <c r="F137" s="43"/>
      <c r="G137" s="43"/>
      <c r="H137" s="350">
        <f>SUM(H134:H136)</f>
        <v>0</v>
      </c>
      <c r="I137" s="351">
        <f>SUM(I134:I136)</f>
        <v>0</v>
      </c>
      <c r="J137" s="352">
        <f>SUM(J134:J136)</f>
        <v>0</v>
      </c>
      <c r="K137" s="353">
        <f>SUM(K134:K136)</f>
        <v>0</v>
      </c>
      <c r="L137" s="238">
        <f>SUM(L134:L136)</f>
        <v>0</v>
      </c>
      <c r="M137" s="308"/>
      <c r="N137" s="25"/>
      <c r="O137" s="25"/>
      <c r="P137" s="25"/>
      <c r="Q137" s="25"/>
      <c r="R137" s="25"/>
      <c r="S137" s="25"/>
      <c r="T137" s="25"/>
      <c r="U137" s="25"/>
      <c r="V137" s="25"/>
      <c r="W137" s="25"/>
      <c r="X137" s="25"/>
      <c r="Y137" s="25"/>
      <c r="Z137" s="25"/>
      <c r="AA137" s="25"/>
      <c r="AB137" s="25"/>
      <c r="AC137" s="25"/>
      <c r="AD137" s="25"/>
      <c r="AE137" s="25"/>
      <c r="AF137" s="25"/>
    </row>
    <row r="138" spans="1:32" ht="12.75" x14ac:dyDescent="0.2">
      <c r="A138" s="85"/>
      <c r="B138" s="85"/>
      <c r="C138" s="85"/>
      <c r="D138" s="86"/>
      <c r="E138" s="43"/>
      <c r="F138" s="43"/>
      <c r="G138" s="43"/>
      <c r="H138" s="25"/>
      <c r="I138" s="25"/>
      <c r="J138" s="25"/>
      <c r="K138" s="25"/>
      <c r="L138" s="25"/>
      <c r="M138" s="308"/>
      <c r="N138" s="25"/>
      <c r="O138" s="25"/>
      <c r="P138" s="25"/>
      <c r="Q138" s="25"/>
      <c r="R138" s="25"/>
      <c r="S138" s="25"/>
      <c r="T138" s="25"/>
      <c r="U138" s="25"/>
      <c r="V138" s="25"/>
      <c r="W138" s="25"/>
      <c r="X138" s="25"/>
      <c r="Y138" s="25"/>
      <c r="Z138" s="25"/>
      <c r="AA138" s="25"/>
      <c r="AB138" s="25"/>
      <c r="AC138" s="25"/>
      <c r="AD138" s="25"/>
      <c r="AE138" s="25"/>
      <c r="AF138" s="25"/>
    </row>
    <row r="139" spans="1:32" ht="12.75" x14ac:dyDescent="0.2">
      <c r="O139" s="25"/>
      <c r="P139" s="25"/>
      <c r="Q139" s="25"/>
      <c r="R139" s="25"/>
      <c r="S139" s="25"/>
      <c r="T139" s="25"/>
      <c r="U139" s="25"/>
      <c r="V139" s="25"/>
      <c r="W139" s="25"/>
      <c r="X139" s="25"/>
      <c r="Y139" s="25"/>
      <c r="Z139" s="25"/>
      <c r="AA139" s="25"/>
      <c r="AB139" s="25"/>
      <c r="AC139" s="25"/>
      <c r="AD139" s="25"/>
      <c r="AE139" s="25"/>
      <c r="AF139" s="25"/>
    </row>
    <row r="140" spans="1:32" ht="12.75" x14ac:dyDescent="0.2">
      <c r="O140" s="25"/>
      <c r="P140" s="25"/>
      <c r="Q140" s="25"/>
      <c r="R140" s="25"/>
      <c r="S140" s="25"/>
      <c r="T140" s="25"/>
      <c r="U140" s="25"/>
      <c r="V140" s="25"/>
      <c r="W140" s="25"/>
      <c r="X140" s="25"/>
      <c r="Y140" s="25"/>
      <c r="Z140" s="25"/>
      <c r="AA140" s="25"/>
      <c r="AB140" s="25"/>
      <c r="AC140" s="25"/>
      <c r="AD140" s="25"/>
      <c r="AE140" s="25"/>
      <c r="AF140" s="25"/>
    </row>
    <row r="141" spans="1:32" ht="12.75" x14ac:dyDescent="0.2">
      <c r="O141" s="25"/>
      <c r="P141" s="25"/>
      <c r="Q141" s="25"/>
      <c r="R141" s="25"/>
      <c r="S141" s="25"/>
      <c r="T141" s="25"/>
      <c r="U141" s="25"/>
      <c r="V141" s="25"/>
      <c r="W141" s="25"/>
      <c r="X141" s="25"/>
      <c r="Y141" s="25"/>
      <c r="Z141" s="25"/>
      <c r="AA141" s="25"/>
      <c r="AB141" s="25"/>
      <c r="AC141" s="25"/>
      <c r="AD141" s="25"/>
      <c r="AE141" s="25"/>
      <c r="AF141" s="25"/>
    </row>
    <row r="142" spans="1:32" ht="12.75" x14ac:dyDescent="0.2">
      <c r="O142" s="25"/>
      <c r="P142" s="25"/>
      <c r="Q142" s="25"/>
      <c r="R142" s="25"/>
      <c r="S142" s="25"/>
      <c r="T142" s="25"/>
      <c r="U142" s="25"/>
      <c r="V142" s="25"/>
      <c r="W142" s="25"/>
      <c r="X142" s="25"/>
      <c r="Y142" s="25"/>
      <c r="Z142" s="25"/>
      <c r="AA142" s="25"/>
      <c r="AB142" s="25"/>
      <c r="AC142" s="25"/>
      <c r="AD142" s="25"/>
      <c r="AE142" s="25"/>
      <c r="AF142" s="25"/>
    </row>
    <row r="143" spans="1:32" ht="12.75" x14ac:dyDescent="0.2">
      <c r="O143" s="25"/>
      <c r="P143" s="25"/>
      <c r="Q143" s="25"/>
      <c r="R143" s="25"/>
      <c r="S143" s="25"/>
      <c r="T143" s="25"/>
      <c r="U143" s="25"/>
      <c r="V143" s="25"/>
      <c r="W143" s="25"/>
      <c r="X143" s="25"/>
      <c r="Y143" s="25"/>
      <c r="Z143" s="25"/>
      <c r="AA143" s="25"/>
      <c r="AB143" s="25"/>
      <c r="AC143" s="25"/>
      <c r="AD143" s="25"/>
      <c r="AE143" s="25"/>
      <c r="AF143" s="25"/>
    </row>
    <row r="144" spans="1:32" ht="12.95" customHeight="1" x14ac:dyDescent="0.2">
      <c r="O144" s="25"/>
      <c r="P144" s="25"/>
      <c r="Q144" s="25"/>
      <c r="R144" s="25"/>
      <c r="S144" s="25"/>
      <c r="T144" s="25"/>
      <c r="U144" s="25"/>
      <c r="V144" s="25"/>
      <c r="W144" s="25"/>
      <c r="X144" s="25"/>
      <c r="Y144" s="25"/>
      <c r="Z144" s="25"/>
      <c r="AA144" s="25"/>
      <c r="AB144" s="25"/>
      <c r="AC144" s="25"/>
      <c r="AD144" s="25"/>
      <c r="AE144" s="25"/>
      <c r="AF144" s="25"/>
    </row>
    <row r="145" spans="15:32" ht="12.95" customHeight="1" x14ac:dyDescent="0.2">
      <c r="O145" s="25"/>
      <c r="P145" s="25"/>
      <c r="Q145" s="25"/>
      <c r="R145" s="25"/>
      <c r="S145" s="25"/>
      <c r="T145" s="25"/>
      <c r="U145" s="25"/>
      <c r="V145" s="25"/>
      <c r="W145" s="25"/>
      <c r="X145" s="25"/>
      <c r="Y145" s="25"/>
      <c r="Z145" s="25"/>
      <c r="AA145" s="25"/>
      <c r="AB145" s="25"/>
      <c r="AC145" s="25"/>
      <c r="AD145" s="25"/>
      <c r="AE145" s="25"/>
      <c r="AF145" s="25"/>
    </row>
    <row r="146" spans="15:32" ht="12.75" x14ac:dyDescent="0.2">
      <c r="O146" s="25"/>
      <c r="P146" s="25"/>
      <c r="Q146" s="25"/>
      <c r="R146" s="25"/>
      <c r="S146" s="25"/>
      <c r="T146" s="25"/>
      <c r="U146" s="25"/>
      <c r="V146" s="25"/>
      <c r="W146" s="25"/>
      <c r="X146" s="25"/>
      <c r="Y146" s="25"/>
      <c r="Z146" s="25"/>
      <c r="AA146" s="25"/>
      <c r="AB146" s="25"/>
      <c r="AC146" s="25"/>
      <c r="AD146" s="25"/>
      <c r="AE146" s="25"/>
      <c r="AF146" s="25"/>
    </row>
  </sheetData>
  <sheetProtection password="C531" sheet="1" objects="1" scenarios="1"/>
  <mergeCells count="64">
    <mergeCell ref="D81:E81"/>
    <mergeCell ref="C82:E82"/>
    <mergeCell ref="B57:L57"/>
    <mergeCell ref="B58:E58"/>
    <mergeCell ref="B103:E103"/>
    <mergeCell ref="B102:K102"/>
    <mergeCell ref="D83:E83"/>
    <mergeCell ref="D98:E98"/>
    <mergeCell ref="D87:E87"/>
    <mergeCell ref="D67:E67"/>
    <mergeCell ref="D78:E78"/>
    <mergeCell ref="D79:E79"/>
    <mergeCell ref="D77:E77"/>
    <mergeCell ref="D74:E74"/>
    <mergeCell ref="D73:E73"/>
    <mergeCell ref="D68:E68"/>
    <mergeCell ref="D80:E80"/>
    <mergeCell ref="D14:E14"/>
    <mergeCell ref="D16:E16"/>
    <mergeCell ref="D44:E44"/>
    <mergeCell ref="D43:E43"/>
    <mergeCell ref="D37:E37"/>
    <mergeCell ref="C20:D20"/>
    <mergeCell ref="D15:E15"/>
    <mergeCell ref="D69:E69"/>
    <mergeCell ref="D75:E75"/>
    <mergeCell ref="C76:E76"/>
    <mergeCell ref="D45:E45"/>
    <mergeCell ref="D54:E54"/>
    <mergeCell ref="B2:E2"/>
    <mergeCell ref="B3:E3"/>
    <mergeCell ref="B1:L1"/>
    <mergeCell ref="C9:D9"/>
    <mergeCell ref="C133:D133"/>
    <mergeCell ref="C24:D24"/>
    <mergeCell ref="C32:D32"/>
    <mergeCell ref="C39:D39"/>
    <mergeCell ref="D30:E30"/>
    <mergeCell ref="D29:E29"/>
    <mergeCell ref="D53:E53"/>
    <mergeCell ref="D52:E52"/>
    <mergeCell ref="D36:E36"/>
    <mergeCell ref="D31:E31"/>
    <mergeCell ref="D38:E38"/>
    <mergeCell ref="C63:D63"/>
    <mergeCell ref="D114:E114"/>
    <mergeCell ref="D113:E113"/>
    <mergeCell ref="D84:E84"/>
    <mergeCell ref="D93:E93"/>
    <mergeCell ref="D99:E99"/>
    <mergeCell ref="D91:E91"/>
    <mergeCell ref="D90:E90"/>
    <mergeCell ref="D97:E97"/>
    <mergeCell ref="D96:E96"/>
    <mergeCell ref="D95:E95"/>
    <mergeCell ref="D92:E92"/>
    <mergeCell ref="D89:E89"/>
    <mergeCell ref="D86:E86"/>
    <mergeCell ref="D85:E85"/>
    <mergeCell ref="D124:E124"/>
    <mergeCell ref="D123:E123"/>
    <mergeCell ref="D122:E122"/>
    <mergeCell ref="D115:E115"/>
    <mergeCell ref="D125:E125"/>
  </mergeCells>
  <conditionalFormatting sqref="K16:L17">
    <cfRule type="expression" dxfId="32" priority="29" stopIfTrue="1">
      <formula>($B$1="Proposed Budget")</formula>
    </cfRule>
  </conditionalFormatting>
  <conditionalFormatting sqref="K137:L137 K69:L69 K75:L75 K81:L81 K87:L87 K93:L93 K99:L100 K115:L115 K125:L125 K127:L127">
    <cfRule type="expression" dxfId="31" priority="28" stopIfTrue="1">
      <formula>($B$1="Proposed Budget")</formula>
    </cfRule>
  </conditionalFormatting>
  <conditionalFormatting sqref="K55:L55">
    <cfRule type="expression" dxfId="30" priority="27" stopIfTrue="1">
      <formula>($B$1="Proposed Budget")</formula>
    </cfRule>
  </conditionalFormatting>
  <conditionalFormatting sqref="K54:L54">
    <cfRule type="expression" dxfId="29" priority="26" stopIfTrue="1">
      <formula>($B$1="Proposed Budget")</formula>
    </cfRule>
  </conditionalFormatting>
  <conditionalFormatting sqref="K31:L31">
    <cfRule type="expression" dxfId="28" priority="25" stopIfTrue="1">
      <formula>($B$1="Proposed Budget")</formula>
    </cfRule>
  </conditionalFormatting>
  <conditionalFormatting sqref="K38:L38">
    <cfRule type="expression" dxfId="27" priority="24" stopIfTrue="1">
      <formula>($B$1="Proposed Budget")</formula>
    </cfRule>
  </conditionalFormatting>
  <conditionalFormatting sqref="K45:L45">
    <cfRule type="expression" dxfId="26" priority="23" stopIfTrue="1">
      <formula>($B$1="Proposed Budget")</formula>
    </cfRule>
  </conditionalFormatting>
  <conditionalFormatting sqref="L95:L98 L89:L92 L83:L86 L77:L80">
    <cfRule type="expression" dxfId="25" priority="10" stopIfTrue="1">
      <formula>($B$1="Proposed Budget")</formula>
    </cfRule>
  </conditionalFormatting>
  <conditionalFormatting sqref="L73:L74 L71 L67:L68 L64:L65">
    <cfRule type="expression" dxfId="24" priority="12" stopIfTrue="1">
      <formula>($B$1="Proposed Budget")</formula>
    </cfRule>
  </conditionalFormatting>
  <conditionalFormatting sqref="L73:L74 L71 L67:L68 L64:L65">
    <cfRule type="expression" dxfId="23" priority="11">
      <formula>L64&lt;&gt;K64</formula>
    </cfRule>
  </conditionalFormatting>
  <conditionalFormatting sqref="L52:L53 L47:L50 L43:L44 L40:L41 L36:L37 L33:L34 L29:L30 L25:L27 L14:L15 L11:L12">
    <cfRule type="expression" dxfId="22" priority="14" stopIfTrue="1">
      <formula>($B$1="Proposed Budget")</formula>
    </cfRule>
  </conditionalFormatting>
  <conditionalFormatting sqref="L52:L53 L47:L50 L43:L44 L40:L41 L36:L37 L33:L34 L29:L30 L25:L27 L14:L15 L11:L12">
    <cfRule type="expression" dxfId="21" priority="13">
      <formula>L11&lt;&gt;K11</formula>
    </cfRule>
  </conditionalFormatting>
  <conditionalFormatting sqref="L95:L98 L89:L92 L83:L86 L77:L80">
    <cfRule type="expression" dxfId="20" priority="9">
      <formula>L77&lt;&gt;K77</formula>
    </cfRule>
  </conditionalFormatting>
  <conditionalFormatting sqref="L126 L117:L124 L113:L114 L109:L111">
    <cfRule type="expression" dxfId="19" priority="8" stopIfTrue="1">
      <formula>($B$1="Proposed Budget")</formula>
    </cfRule>
  </conditionalFormatting>
  <conditionalFormatting sqref="L126 L117:L124 L113:L114 L109:L111">
    <cfRule type="expression" dxfId="18" priority="7">
      <formula>L109&lt;&gt;K109</formula>
    </cfRule>
  </conditionalFormatting>
  <conditionalFormatting sqref="L134:L136">
    <cfRule type="expression" dxfId="17" priority="6" stopIfTrue="1">
      <formula>($B$1="Proposed Budget")</formula>
    </cfRule>
  </conditionalFormatting>
  <conditionalFormatting sqref="L134:L136">
    <cfRule type="expression" dxfId="16" priority="5">
      <formula>L134&lt;&gt;K134</formula>
    </cfRule>
  </conditionalFormatting>
  <conditionalFormatting sqref="K10:L10">
    <cfRule type="expression" dxfId="15" priority="4" stopIfTrue="1">
      <formula>($B$1="Proposed Budget")</formula>
    </cfRule>
  </conditionalFormatting>
  <conditionalFormatting sqref="L10">
    <cfRule type="expression" dxfId="14" priority="3">
      <formula>L10&lt;&gt;K10</formula>
    </cfRule>
  </conditionalFormatting>
  <conditionalFormatting sqref="L10">
    <cfRule type="expression" dxfId="13" priority="2">
      <formula>L10&lt;&gt;K10</formula>
    </cfRule>
  </conditionalFormatting>
  <conditionalFormatting sqref="K134:K136 K126 K117:K124 K113:K114 K109:K111 K95:K98 K89:K92 K83:K86 K77:K80 K73:K74 K71 K67:K68 K64:K65 K52:K53 K47:K50 K43:K44 K40:K41 K36:K37 K33:K34 K29:K30 K25:K27 K14:K15 K11:K12">
    <cfRule type="expression" dxfId="12" priority="1" stopIfTrue="1">
      <formula>($B$1="Proposed Budget")</formula>
    </cfRule>
  </conditionalFormatting>
  <dataValidations count="3">
    <dataValidation allowBlank="1" showInputMessage="1" showErrorMessage="1" promptTitle="Personnel Services:" prompt="If a person has responsibilities that include both admin and operational duties, the salaries or wages should be split based on the time spent in each area. The employer's share of the payroll taxes will be reported as indirect costs." sqref="C24:D24"/>
    <dataValidation allowBlank="1" showInputMessage="1" showErrorMessage="1" promptTitle="Personnel Services:" prompt="If a person has responsibilities that include both administrative and operational duties, the salaries or wages shoudl be split based on the time spent in each area. The employer's share of payroll taxes is reported as indirect costs." sqref="C63:D63"/>
    <dataValidation allowBlank="1" showInputMessage="1" showErrorMessage="1" promptTitle="Indirect Costs Example:" prompt="Insurance is considered an indirect cost because it benefits multiple aspects of the district (i.e. operations and administration both benefit from the district having insurance)." sqref="B105"/>
  </dataValidations>
  <hyperlinks>
    <hyperlink ref="S69:T69" location="Expenditures!D69" display="Expenditures!D69"/>
    <hyperlink ref="S70:T70" location="Expenditures!D75" display="Expenditures!D75"/>
    <hyperlink ref="S71:T71" location="Expenditures!D81" display="Expenditures!D81"/>
    <hyperlink ref="S72:T72" location="Expenditures!D87" display="Expenditures!D87"/>
    <hyperlink ref="S73:T73" location="Expenditures!D93" display="Expenditures!D93"/>
    <hyperlink ref="S74:T74" location="Expenditures!D99" display="Expenditures!D99"/>
    <hyperlink ref="S69" location="Expenditures!D69" display="Expenditures!D69"/>
    <hyperlink ref="S70" location="Expenditures!D75" display="Expenditures!D75"/>
    <hyperlink ref="S71" location="Expenditures!D81" display="Expenditures!D81"/>
    <hyperlink ref="S72" location="Expenditures!D87" display="Expenditures!D87"/>
    <hyperlink ref="S73" location="Expenditures!D93" display="Expenditures!D93"/>
    <hyperlink ref="S74" location="Expenditures!D99" display="Expenditures!D99"/>
  </hyperlinks>
  <pageMargins left="0.7" right="0.7" top="0.25" bottom="0.25" header="0" footer="0"/>
  <pageSetup scale="80" fitToHeight="0" orientation="portrait" r:id="rId1"/>
  <rowBreaks count="2" manualBreakCount="2">
    <brk id="56" min="1" max="11" man="1"/>
    <brk id="101" min="1" max="11" man="1"/>
  </rowBreaks>
  <ignoredErrors>
    <ignoredError sqref="K10:L30 K126:L136 K60:L101 K105:L124 K32:L37 K31 K39:L44 K38 K46:L53 K45 K55:L56 K54" unlockedFormula="1"/>
    <ignoredError sqref="K125:L125" formula="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AD78"/>
  <sheetViews>
    <sheetView showGridLines="0" zoomScaleNormal="100" workbookViewId="0">
      <selection activeCell="H12" sqref="H12"/>
    </sheetView>
  </sheetViews>
  <sheetFormatPr defaultColWidth="9.140625" defaultRowHeight="12.95" customHeight="1" x14ac:dyDescent="0.2"/>
  <cols>
    <col min="1" max="1" width="6.28515625" style="476" bestFit="1" customWidth="1"/>
    <col min="2" max="2" width="8" style="476" customWidth="1"/>
    <col min="3" max="3" width="13.85546875" style="476" customWidth="1"/>
    <col min="4" max="4" width="8.140625" style="476" customWidth="1"/>
    <col min="5" max="5" width="9.7109375" style="476" bestFit="1" customWidth="1"/>
    <col min="6" max="6" width="9.140625" style="476" customWidth="1"/>
    <col min="7" max="7" width="10.42578125" style="476" customWidth="1"/>
    <col min="8" max="11" width="11.85546875" style="476" bestFit="1" customWidth="1"/>
    <col min="12" max="12" width="11.85546875" style="476" hidden="1" customWidth="1"/>
    <col min="13" max="13" width="9.140625" style="477" customWidth="1"/>
    <col min="14" max="17" width="9.140625" style="476" customWidth="1"/>
    <col min="18" max="18" width="10.85546875" style="476" customWidth="1"/>
    <col min="19" max="19" width="9.140625" style="476" customWidth="1"/>
    <col min="20" max="20" width="9.85546875" style="476" customWidth="1"/>
    <col min="21" max="16384" width="9.140625" style="476"/>
  </cols>
  <sheetData>
    <row r="1" spans="1:30" ht="20.25" x14ac:dyDescent="0.2">
      <c r="A1" s="25"/>
      <c r="B1" s="638" t="str">
        <f>VLOOKUP('Instructions (Please Read)'!U2,'Instructions (Please Read)'!R1:S8,2,FALSE)</f>
        <v>Final Budget</v>
      </c>
      <c r="C1" s="638"/>
      <c r="D1" s="638"/>
      <c r="E1" s="638"/>
      <c r="F1" s="638"/>
      <c r="G1" s="638"/>
      <c r="H1" s="638"/>
      <c r="I1" s="638"/>
      <c r="J1" s="638"/>
      <c r="K1" s="638"/>
      <c r="L1" s="638"/>
      <c r="M1" s="308"/>
      <c r="N1" s="25"/>
      <c r="O1" s="25"/>
      <c r="P1" s="25"/>
      <c r="Q1" s="25"/>
      <c r="R1" s="25"/>
      <c r="S1" s="25"/>
      <c r="T1" s="25"/>
      <c r="U1" s="25"/>
      <c r="V1" s="25"/>
      <c r="W1" s="25"/>
      <c r="X1" s="25"/>
      <c r="Y1" s="25"/>
      <c r="Z1" s="25"/>
      <c r="AA1" s="25"/>
      <c r="AB1" s="25"/>
      <c r="AC1" s="25"/>
      <c r="AD1" s="25"/>
    </row>
    <row r="2" spans="1:30" ht="15" customHeight="1" x14ac:dyDescent="0.2">
      <c r="A2" s="25"/>
      <c r="B2" s="649" t="str">
        <f>IF('Budget Summary'!B3="","Please Enter Name on First Page",'Budget Summary'!B3)</f>
        <v>Platte County Senior Citizens Services District Board</v>
      </c>
      <c r="C2" s="649"/>
      <c r="D2" s="649"/>
      <c r="E2" s="649"/>
      <c r="F2" s="7"/>
      <c r="G2" s="7"/>
      <c r="H2" s="8"/>
      <c r="I2" s="8"/>
      <c r="J2" s="9" t="s">
        <v>6</v>
      </c>
      <c r="K2" s="137">
        <f ca="1">'Instructions (Please Read)'!O2</f>
        <v>43281</v>
      </c>
      <c r="L2" s="227"/>
      <c r="M2" s="308"/>
      <c r="N2" s="25"/>
      <c r="O2" s="25"/>
      <c r="P2" s="25"/>
      <c r="Q2" s="25"/>
      <c r="R2" s="25"/>
      <c r="S2" s="25"/>
      <c r="T2" s="25"/>
      <c r="U2" s="25"/>
      <c r="V2" s="25"/>
      <c r="W2" s="25"/>
      <c r="X2" s="25"/>
      <c r="Y2" s="25"/>
      <c r="Z2" s="25"/>
      <c r="AA2" s="25"/>
      <c r="AB2" s="25"/>
      <c r="AC2" s="25"/>
      <c r="AD2" s="25"/>
    </row>
    <row r="3" spans="1:30" ht="12.75" customHeight="1" x14ac:dyDescent="0.2">
      <c r="A3" s="25"/>
      <c r="B3" s="636" t="s">
        <v>0</v>
      </c>
      <c r="C3" s="637"/>
      <c r="D3" s="637"/>
      <c r="E3" s="637"/>
      <c r="F3" s="43"/>
      <c r="G3" s="43"/>
      <c r="H3" s="5"/>
      <c r="I3" s="5"/>
      <c r="J3" s="5"/>
      <c r="K3" s="5"/>
      <c r="L3" s="5"/>
      <c r="M3" s="308"/>
      <c r="N3" s="25"/>
      <c r="O3" s="25"/>
      <c r="P3" s="25"/>
      <c r="Q3" s="25"/>
      <c r="R3" s="25"/>
      <c r="S3" s="25"/>
      <c r="T3" s="25"/>
      <c r="U3" s="25"/>
      <c r="V3" s="25"/>
      <c r="W3" s="25"/>
      <c r="X3" s="25"/>
      <c r="Y3" s="25"/>
      <c r="Z3" s="25"/>
      <c r="AA3" s="25"/>
      <c r="AB3" s="25"/>
      <c r="AC3" s="25"/>
      <c r="AD3" s="25"/>
    </row>
    <row r="4" spans="1:30" ht="12.95" customHeight="1" x14ac:dyDescent="0.2">
      <c r="A4" s="25"/>
      <c r="B4" s="25"/>
      <c r="C4" s="25"/>
      <c r="D4" s="25"/>
      <c r="E4" s="25"/>
      <c r="F4" s="25"/>
      <c r="G4" s="25"/>
      <c r="H4" s="25"/>
      <c r="I4" s="25"/>
      <c r="J4" s="25"/>
      <c r="K4" s="25"/>
      <c r="L4" s="25"/>
      <c r="M4" s="308"/>
      <c r="N4" s="25"/>
      <c r="O4" s="25"/>
      <c r="P4" s="25"/>
      <c r="Q4" s="25"/>
      <c r="R4" s="25"/>
      <c r="S4" s="25"/>
      <c r="T4" s="25"/>
      <c r="U4" s="25"/>
      <c r="V4" s="25"/>
      <c r="W4" s="25"/>
      <c r="X4" s="25"/>
      <c r="Y4" s="25"/>
      <c r="Z4" s="25"/>
      <c r="AA4" s="25"/>
      <c r="AB4" s="25"/>
      <c r="AC4" s="25"/>
      <c r="AD4" s="25"/>
    </row>
    <row r="5" spans="1:30" ht="12.95" customHeight="1" thickBot="1" x14ac:dyDescent="0.25">
      <c r="A5" s="25"/>
      <c r="B5" s="25"/>
      <c r="C5" s="25"/>
      <c r="D5" s="25"/>
      <c r="E5" s="25"/>
      <c r="F5" s="25"/>
      <c r="G5" s="25"/>
      <c r="H5" s="25"/>
      <c r="I5" s="25"/>
      <c r="J5" s="25"/>
      <c r="K5" s="25"/>
      <c r="L5" s="25"/>
      <c r="M5" s="308"/>
      <c r="N5" s="25"/>
      <c r="O5" s="25"/>
      <c r="P5" s="25"/>
      <c r="Q5" s="25"/>
      <c r="R5" s="25"/>
      <c r="S5" s="25"/>
      <c r="T5" s="25"/>
      <c r="U5" s="25"/>
      <c r="V5" s="25"/>
      <c r="W5" s="25"/>
      <c r="X5" s="25"/>
      <c r="Y5" s="25"/>
      <c r="Z5" s="25"/>
      <c r="AA5" s="25"/>
      <c r="AB5" s="25"/>
      <c r="AC5" s="25"/>
      <c r="AD5" s="25"/>
    </row>
    <row r="6" spans="1:30" ht="12.95" customHeight="1" thickBot="1" x14ac:dyDescent="0.25">
      <c r="A6" s="25"/>
      <c r="B6" s="367" t="s">
        <v>572</v>
      </c>
      <c r="C6" s="368"/>
      <c r="D6" s="368"/>
      <c r="E6" s="368"/>
      <c r="F6" s="368"/>
      <c r="G6" s="368"/>
      <c r="H6" s="368"/>
      <c r="I6" s="368"/>
      <c r="J6" s="368"/>
      <c r="K6" s="369"/>
      <c r="L6" s="370"/>
      <c r="M6" s="308"/>
      <c r="N6" s="25"/>
      <c r="O6" s="25"/>
      <c r="P6" s="25"/>
      <c r="Q6" s="25"/>
      <c r="R6" s="25"/>
      <c r="S6" s="25"/>
      <c r="T6" s="25"/>
      <c r="U6" s="25"/>
      <c r="V6" s="25"/>
      <c r="W6" s="25"/>
      <c r="X6" s="25"/>
      <c r="Y6" s="25"/>
      <c r="Z6" s="25"/>
      <c r="AA6" s="25"/>
      <c r="AB6" s="25"/>
      <c r="AC6" s="25"/>
      <c r="AD6" s="25"/>
    </row>
    <row r="7" spans="1:30" ht="13.5" customHeight="1" x14ac:dyDescent="0.2">
      <c r="A7" s="25"/>
      <c r="B7" s="43"/>
      <c r="C7" s="25"/>
      <c r="D7" s="25"/>
      <c r="E7" s="25"/>
      <c r="F7" s="25"/>
      <c r="G7" s="25"/>
      <c r="H7" s="25"/>
      <c r="I7" s="25"/>
      <c r="J7" s="25"/>
      <c r="K7" s="25"/>
      <c r="L7" s="25"/>
      <c r="M7" s="308"/>
      <c r="N7" s="25"/>
      <c r="O7" s="25"/>
      <c r="P7" s="25"/>
      <c r="Q7" s="25"/>
      <c r="R7" s="25"/>
      <c r="S7" s="25"/>
      <c r="T7" s="25"/>
      <c r="U7" s="25"/>
      <c r="V7" s="25"/>
      <c r="W7" s="25"/>
      <c r="X7" s="25"/>
      <c r="Y7" s="25"/>
      <c r="Z7" s="25"/>
      <c r="AA7" s="25"/>
      <c r="AB7" s="25"/>
      <c r="AC7" s="25"/>
      <c r="AD7" s="25"/>
    </row>
    <row r="8" spans="1:30" ht="24" x14ac:dyDescent="0.2">
      <c r="A8" s="323"/>
      <c r="B8" s="357" t="s">
        <v>154</v>
      </c>
      <c r="C8" s="59" t="s">
        <v>806</v>
      </c>
      <c r="D8" s="25"/>
      <c r="E8" s="25"/>
      <c r="F8" s="25"/>
      <c r="G8" s="25"/>
      <c r="H8" s="255" t="str">
        <f ca="1">'Instructions (Please Read)'!$P$2-3&amp;"-"&amp;'Instructions (Please Read)'!$P$2-2&amp;" Actual"</f>
        <v>2015-2016 Actual</v>
      </c>
      <c r="I8" s="270" t="str">
        <f ca="1">'Instructions (Please Read)'!$P$2-2&amp;"-"&amp;'Instructions (Please Read)'!$P$2-1&amp;" Estimated"</f>
        <v>2016-2017 Estimated</v>
      </c>
      <c r="J8" s="264" t="str">
        <f ca="1">'Instructions (Please Read)'!$P$2-1&amp;"-"&amp;'Instructions (Please Read)'!$P$2&amp;" Proposed"</f>
        <v>2017-2018 Proposed</v>
      </c>
      <c r="K8" s="257" t="str">
        <f>IF('Instructions (Please Read)'!$B$1="Proposed Budget","Pending Approval","Final Approval")</f>
        <v>Final Approval</v>
      </c>
      <c r="L8" s="256" t="s">
        <v>617</v>
      </c>
      <c r="M8" s="308"/>
      <c r="N8" s="25"/>
      <c r="O8" s="25"/>
      <c r="P8" s="25"/>
      <c r="Q8" s="25"/>
      <c r="R8" s="25"/>
      <c r="S8" s="25"/>
      <c r="T8" s="25"/>
      <c r="U8" s="25"/>
      <c r="V8" s="25"/>
      <c r="W8" s="25"/>
      <c r="X8" s="25"/>
      <c r="Y8" s="25"/>
      <c r="Z8" s="25"/>
      <c r="AA8" s="25"/>
      <c r="AB8" s="25"/>
      <c r="AC8" s="25"/>
      <c r="AD8" s="25"/>
    </row>
    <row r="9" spans="1:30" ht="12.75" x14ac:dyDescent="0.2">
      <c r="A9" s="371"/>
      <c r="B9" s="320" t="s">
        <v>155</v>
      </c>
      <c r="C9" s="652" t="s">
        <v>579</v>
      </c>
      <c r="D9" s="652"/>
      <c r="E9" s="652"/>
      <c r="F9" s="652"/>
      <c r="G9" s="653"/>
      <c r="H9" s="13"/>
      <c r="I9" s="271"/>
      <c r="J9" s="41">
        <v>2052</v>
      </c>
      <c r="K9" s="306">
        <f t="shared" ref="K9:L12" si="0">J9</f>
        <v>2052</v>
      </c>
      <c r="L9" s="306">
        <f t="shared" si="0"/>
        <v>2052</v>
      </c>
      <c r="M9" s="308"/>
      <c r="N9" s="25"/>
      <c r="O9" s="25"/>
      <c r="P9" s="25"/>
      <c r="Q9" s="25"/>
      <c r="R9" s="25"/>
      <c r="S9" s="25"/>
      <c r="T9" s="25"/>
      <c r="U9" s="25"/>
      <c r="V9" s="25"/>
      <c r="W9" s="25"/>
      <c r="X9" s="25"/>
      <c r="Y9" s="25"/>
      <c r="Z9" s="25"/>
      <c r="AA9" s="25"/>
      <c r="AB9" s="25"/>
      <c r="AC9" s="25"/>
      <c r="AD9" s="25"/>
    </row>
    <row r="10" spans="1:30" ht="12.75" x14ac:dyDescent="0.2">
      <c r="A10" s="371"/>
      <c r="B10" s="320" t="s">
        <v>156</v>
      </c>
      <c r="C10" s="652" t="s">
        <v>577</v>
      </c>
      <c r="D10" s="652"/>
      <c r="E10" s="652"/>
      <c r="F10" s="652"/>
      <c r="G10" s="653"/>
      <c r="H10" s="16"/>
      <c r="I10" s="273"/>
      <c r="J10" s="266">
        <v>139759</v>
      </c>
      <c r="K10" s="306">
        <f t="shared" si="0"/>
        <v>139759</v>
      </c>
      <c r="L10" s="306">
        <f t="shared" si="0"/>
        <v>139759</v>
      </c>
      <c r="M10" s="308"/>
      <c r="N10" s="25"/>
      <c r="O10" s="25"/>
      <c r="P10" s="25"/>
      <c r="Q10" s="25"/>
      <c r="R10" s="25"/>
      <c r="S10" s="25"/>
      <c r="T10" s="25"/>
      <c r="U10" s="25"/>
      <c r="V10" s="25"/>
      <c r="W10" s="25"/>
      <c r="X10" s="25"/>
      <c r="Y10" s="25"/>
      <c r="Z10" s="25"/>
      <c r="AA10" s="25"/>
      <c r="AB10" s="25"/>
      <c r="AC10" s="25"/>
      <c r="AD10" s="25"/>
    </row>
    <row r="11" spans="1:30" ht="12.75" x14ac:dyDescent="0.2">
      <c r="A11" s="371"/>
      <c r="B11" s="320" t="s">
        <v>157</v>
      </c>
      <c r="C11" s="652" t="s">
        <v>578</v>
      </c>
      <c r="D11" s="652"/>
      <c r="E11" s="652"/>
      <c r="F11" s="652"/>
      <c r="G11" s="653"/>
      <c r="H11" s="16"/>
      <c r="I11" s="273"/>
      <c r="J11" s="266">
        <v>312055</v>
      </c>
      <c r="K11" s="306">
        <f t="shared" si="0"/>
        <v>312055</v>
      </c>
      <c r="L11" s="306">
        <f t="shared" si="0"/>
        <v>312055</v>
      </c>
      <c r="M11" s="308"/>
      <c r="N11" s="25"/>
      <c r="O11" s="25"/>
      <c r="P11" s="25"/>
      <c r="Q11" s="25"/>
      <c r="R11" s="25"/>
      <c r="S11" s="25"/>
      <c r="T11" s="25"/>
      <c r="U11" s="25"/>
      <c r="V11" s="25"/>
      <c r="W11" s="25"/>
      <c r="X11" s="25"/>
      <c r="Y11" s="25"/>
      <c r="Z11" s="25"/>
      <c r="AA11" s="25"/>
      <c r="AB11" s="25"/>
      <c r="AC11" s="25"/>
      <c r="AD11" s="25"/>
    </row>
    <row r="12" spans="1:30" ht="12.75" customHeight="1" x14ac:dyDescent="0.2">
      <c r="A12" s="371"/>
      <c r="B12" s="320" t="s">
        <v>158</v>
      </c>
      <c r="C12" s="652" t="s">
        <v>580</v>
      </c>
      <c r="D12" s="652"/>
      <c r="E12" s="652"/>
      <c r="F12" s="652"/>
      <c r="G12" s="653"/>
      <c r="H12" s="16"/>
      <c r="I12" s="273"/>
      <c r="J12" s="266"/>
      <c r="K12" s="306">
        <f t="shared" si="0"/>
        <v>0</v>
      </c>
      <c r="L12" s="306">
        <f t="shared" si="0"/>
        <v>0</v>
      </c>
      <c r="M12" s="308"/>
      <c r="N12" s="25"/>
      <c r="O12" s="25"/>
      <c r="P12" s="25"/>
      <c r="Q12" s="25"/>
      <c r="R12" s="25"/>
      <c r="S12" s="25"/>
      <c r="T12" s="25"/>
      <c r="U12" s="25"/>
      <c r="V12" s="25"/>
      <c r="W12" s="25"/>
      <c r="X12" s="25"/>
      <c r="Y12" s="25"/>
      <c r="Z12" s="25"/>
      <c r="AA12" s="25"/>
      <c r="AB12" s="25"/>
      <c r="AC12" s="25"/>
      <c r="AD12" s="25"/>
    </row>
    <row r="13" spans="1:30" ht="12.75" customHeight="1" thickBot="1" x14ac:dyDescent="0.25">
      <c r="A13" s="371"/>
      <c r="B13" s="320" t="s">
        <v>159</v>
      </c>
      <c r="C13" s="372" t="s">
        <v>576</v>
      </c>
      <c r="D13" s="373"/>
      <c r="E13" s="373"/>
      <c r="F13" s="373"/>
      <c r="G13" s="373"/>
      <c r="H13" s="374">
        <f>'Budget Summary'!H153</f>
        <v>0</v>
      </c>
      <c r="I13" s="375">
        <f>'Budget Summary'!I153</f>
        <v>0</v>
      </c>
      <c r="J13" s="376">
        <f>'Budget Summary'!J153</f>
        <v>0</v>
      </c>
      <c r="K13" s="374">
        <f>'Budget Summary'!K153</f>
        <v>0</v>
      </c>
      <c r="L13" s="374">
        <f>'Budget Summary'!L153</f>
        <v>0</v>
      </c>
      <c r="M13" s="377"/>
      <c r="N13" s="25"/>
      <c r="O13" s="25"/>
      <c r="P13" s="25"/>
      <c r="Q13" s="25"/>
      <c r="R13" s="25"/>
      <c r="S13" s="25"/>
      <c r="T13" s="25"/>
      <c r="U13" s="25"/>
      <c r="V13" s="25"/>
      <c r="W13" s="25"/>
      <c r="X13" s="25"/>
      <c r="Y13" s="25"/>
      <c r="Z13" s="25"/>
      <c r="AA13" s="25"/>
      <c r="AB13" s="25"/>
      <c r="AC13" s="25"/>
      <c r="AD13" s="25"/>
    </row>
    <row r="14" spans="1:30" ht="13.5" thickBot="1" x14ac:dyDescent="0.25">
      <c r="A14" s="371" t="s">
        <v>241</v>
      </c>
      <c r="B14" s="320" t="s">
        <v>337</v>
      </c>
      <c r="C14" s="654" t="s">
        <v>571</v>
      </c>
      <c r="D14" s="654"/>
      <c r="E14" s="654"/>
      <c r="F14" s="654"/>
      <c r="G14" s="655"/>
      <c r="H14" s="350">
        <f>SUM(H9:H13)</f>
        <v>0</v>
      </c>
      <c r="I14" s="351">
        <f>SUM(I9:I13)</f>
        <v>0</v>
      </c>
      <c r="J14" s="352">
        <f>SUM(J9:J13)</f>
        <v>453866</v>
      </c>
      <c r="K14" s="238">
        <f>SUM(K9:K13)</f>
        <v>453866</v>
      </c>
      <c r="L14" s="238">
        <f>SUM(L9:L13)</f>
        <v>453866</v>
      </c>
      <c r="M14" s="308"/>
      <c r="N14" s="25"/>
      <c r="O14" s="25"/>
      <c r="P14" s="25"/>
      <c r="Q14" s="25"/>
      <c r="R14" s="25"/>
      <c r="S14" s="25"/>
      <c r="T14" s="308"/>
      <c r="U14" s="25"/>
      <c r="V14" s="25"/>
      <c r="W14" s="25"/>
      <c r="X14" s="25"/>
      <c r="Y14" s="25"/>
      <c r="Z14" s="25"/>
      <c r="AA14" s="25"/>
      <c r="AB14" s="25"/>
      <c r="AC14" s="25"/>
      <c r="AD14" s="25"/>
    </row>
    <row r="15" spans="1:30" s="481" customFormat="1" ht="12.75" customHeight="1" x14ac:dyDescent="0.2">
      <c r="A15" s="378"/>
      <c r="B15" s="320"/>
      <c r="C15" s="25"/>
      <c r="D15" s="25"/>
      <c r="E15" s="25"/>
      <c r="F15" s="25"/>
      <c r="G15" s="25"/>
      <c r="H15" s="25"/>
      <c r="I15" s="25"/>
      <c r="J15" s="25"/>
      <c r="K15" s="25"/>
      <c r="L15" s="25"/>
      <c r="M15" s="379"/>
      <c r="N15" s="380"/>
      <c r="O15" s="380"/>
      <c r="P15" s="380"/>
      <c r="Q15" s="380"/>
      <c r="R15" s="380"/>
      <c r="S15" s="380"/>
      <c r="T15" s="380"/>
      <c r="U15" s="380"/>
      <c r="V15" s="380"/>
      <c r="W15" s="380"/>
      <c r="X15" s="380"/>
      <c r="Y15" s="380"/>
      <c r="Z15" s="380"/>
      <c r="AA15" s="380"/>
      <c r="AB15" s="380"/>
      <c r="AC15" s="380"/>
      <c r="AD15" s="380"/>
    </row>
    <row r="16" spans="1:30" ht="12.75" x14ac:dyDescent="0.2">
      <c r="A16" s="349" t="s">
        <v>246</v>
      </c>
      <c r="B16" s="357" t="s">
        <v>160</v>
      </c>
      <c r="C16" s="59" t="s">
        <v>606</v>
      </c>
      <c r="D16" s="43"/>
      <c r="E16" s="43"/>
      <c r="F16" s="43"/>
      <c r="G16" s="43"/>
      <c r="H16" s="25"/>
      <c r="I16" s="25"/>
      <c r="J16" s="25"/>
      <c r="K16" s="25"/>
      <c r="L16" s="25"/>
      <c r="M16" s="308"/>
      <c r="N16" s="25"/>
      <c r="O16" s="25"/>
      <c r="P16" s="25"/>
      <c r="Q16" s="25"/>
      <c r="R16" s="25"/>
      <c r="S16" s="25"/>
      <c r="T16" s="25"/>
      <c r="U16" s="25"/>
      <c r="V16" s="25"/>
      <c r="W16" s="25"/>
      <c r="X16" s="25"/>
      <c r="Y16" s="25"/>
      <c r="Z16" s="25"/>
      <c r="AA16" s="25"/>
      <c r="AB16" s="25"/>
      <c r="AC16" s="25"/>
      <c r="AD16" s="25"/>
    </row>
    <row r="17" spans="1:30" ht="12.75" x14ac:dyDescent="0.2">
      <c r="A17" s="328" t="s">
        <v>356</v>
      </c>
      <c r="B17" s="320" t="s">
        <v>162</v>
      </c>
      <c r="C17" s="124" t="s">
        <v>24</v>
      </c>
      <c r="D17" s="472" t="s">
        <v>23</v>
      </c>
      <c r="E17" s="468"/>
      <c r="F17" s="49"/>
      <c r="G17" s="472"/>
      <c r="H17" s="13"/>
      <c r="I17" s="271"/>
      <c r="J17" s="41"/>
      <c r="K17" s="306">
        <f>J17</f>
        <v>0</v>
      </c>
      <c r="L17" s="306">
        <f>K17</f>
        <v>0</v>
      </c>
      <c r="M17" s="308"/>
      <c r="N17" s="25"/>
      <c r="O17" s="25"/>
      <c r="P17" s="25"/>
      <c r="Q17" s="25"/>
      <c r="R17" s="25"/>
      <c r="S17" s="25"/>
      <c r="T17" s="25"/>
      <c r="U17" s="25"/>
      <c r="V17" s="25"/>
      <c r="W17" s="25"/>
      <c r="X17" s="25"/>
      <c r="Y17" s="25"/>
      <c r="Z17" s="25"/>
      <c r="AA17" s="25"/>
      <c r="AB17" s="25"/>
      <c r="AC17" s="25"/>
      <c r="AD17" s="25"/>
    </row>
    <row r="18" spans="1:30" ht="12.75" x14ac:dyDescent="0.2">
      <c r="A18" s="328" t="s">
        <v>357</v>
      </c>
      <c r="B18" s="320" t="s">
        <v>161</v>
      </c>
      <c r="C18" s="124" t="s">
        <v>25</v>
      </c>
      <c r="D18" s="472" t="s">
        <v>112</v>
      </c>
      <c r="E18" s="468"/>
      <c r="F18" s="468"/>
      <c r="G18" s="469"/>
      <c r="H18" s="234">
        <f>'Budget Summary'!H153</f>
        <v>0</v>
      </c>
      <c r="I18" s="280">
        <f>'Budget Summary'!I153</f>
        <v>0</v>
      </c>
      <c r="J18" s="277">
        <f>'Budget Summary'!J153</f>
        <v>0</v>
      </c>
      <c r="K18" s="234">
        <f>'Budget Summary'!K153</f>
        <v>0</v>
      </c>
      <c r="L18" s="234">
        <f>'Budget Summary'!L153</f>
        <v>0</v>
      </c>
      <c r="M18" s="377"/>
      <c r="N18" s="25"/>
      <c r="O18" s="25"/>
      <c r="P18" s="25"/>
      <c r="Q18" s="25"/>
      <c r="R18" s="25"/>
      <c r="S18" s="25"/>
      <c r="T18" s="25"/>
      <c r="U18" s="25"/>
      <c r="V18" s="25"/>
      <c r="W18" s="25"/>
      <c r="X18" s="25"/>
      <c r="Y18" s="25"/>
      <c r="Z18" s="25"/>
      <c r="AA18" s="25"/>
      <c r="AB18" s="25"/>
      <c r="AC18" s="25"/>
      <c r="AD18" s="25"/>
    </row>
    <row r="19" spans="1:30" ht="13.5" thickBot="1" x14ac:dyDescent="0.25">
      <c r="A19" s="328" t="s">
        <v>358</v>
      </c>
      <c r="B19" s="320" t="s">
        <v>163</v>
      </c>
      <c r="C19" s="43"/>
      <c r="D19" s="59" t="s">
        <v>101</v>
      </c>
      <c r="E19" s="25"/>
      <c r="F19" s="43"/>
      <c r="G19" s="43"/>
      <c r="H19" s="374">
        <f>SUM(H17:H18)</f>
        <v>0</v>
      </c>
      <c r="I19" s="375">
        <f>SUM(I17:I18)</f>
        <v>0</v>
      </c>
      <c r="J19" s="376">
        <f>SUM(J17:J18)</f>
        <v>0</v>
      </c>
      <c r="K19" s="374">
        <f>SUM(K17:K18)</f>
        <v>0</v>
      </c>
      <c r="L19" s="374">
        <f>SUM(L17:L18)</f>
        <v>0</v>
      </c>
      <c r="M19" s="377"/>
      <c r="N19" s="25"/>
      <c r="O19" s="25"/>
      <c r="P19" s="25"/>
      <c r="Q19" s="25"/>
      <c r="R19" s="25"/>
      <c r="S19" s="25"/>
      <c r="T19" s="25"/>
      <c r="U19" s="25"/>
      <c r="V19" s="25"/>
      <c r="W19" s="25"/>
      <c r="X19" s="25"/>
      <c r="Y19" s="25"/>
      <c r="Z19" s="25"/>
      <c r="AA19" s="25"/>
      <c r="AB19" s="25"/>
      <c r="AC19" s="25"/>
      <c r="AD19" s="25"/>
    </row>
    <row r="20" spans="1:30" ht="13.5" thickBot="1" x14ac:dyDescent="0.25">
      <c r="A20" s="349" t="s">
        <v>353</v>
      </c>
      <c r="B20" s="320" t="s">
        <v>164</v>
      </c>
      <c r="C20" s="381" t="s">
        <v>607</v>
      </c>
      <c r="D20" s="382"/>
      <c r="E20" s="382"/>
      <c r="F20" s="382"/>
      <c r="G20" s="382"/>
      <c r="H20" s="350">
        <f>+H14-H19</f>
        <v>0</v>
      </c>
      <c r="I20" s="351">
        <f>+I14-I19</f>
        <v>0</v>
      </c>
      <c r="J20" s="352">
        <f>+J14-J19</f>
        <v>453866</v>
      </c>
      <c r="K20" s="238">
        <f>+K14-K19</f>
        <v>453866</v>
      </c>
      <c r="L20" s="238">
        <f>+L14-L19</f>
        <v>453866</v>
      </c>
      <c r="M20" s="377"/>
      <c r="N20" s="25"/>
      <c r="O20" s="25"/>
      <c r="P20" s="25"/>
      <c r="Q20" s="25"/>
      <c r="R20" s="25"/>
      <c r="S20" s="25"/>
      <c r="T20" s="25"/>
      <c r="U20" s="25"/>
      <c r="V20" s="25"/>
      <c r="W20" s="25"/>
      <c r="X20" s="25"/>
      <c r="Y20" s="25"/>
      <c r="Z20" s="25"/>
      <c r="AA20" s="25"/>
      <c r="AB20" s="25"/>
      <c r="AC20" s="25"/>
      <c r="AD20" s="25"/>
    </row>
    <row r="21" spans="1:30" ht="12.75" x14ac:dyDescent="0.2">
      <c r="A21" s="314"/>
      <c r="B21" s="25"/>
      <c r="C21" s="25"/>
      <c r="D21" s="25"/>
      <c r="E21" s="25"/>
      <c r="F21" s="25"/>
      <c r="G21" s="25"/>
      <c r="H21" s="25"/>
      <c r="I21" s="25"/>
      <c r="J21" s="25"/>
      <c r="K21" s="25"/>
      <c r="L21" s="25"/>
      <c r="M21" s="308"/>
      <c r="N21" s="25"/>
      <c r="O21" s="25"/>
      <c r="P21" s="25"/>
      <c r="Q21" s="25"/>
      <c r="R21" s="25"/>
      <c r="S21" s="25"/>
      <c r="T21" s="25"/>
      <c r="U21" s="25"/>
      <c r="V21" s="25"/>
      <c r="W21" s="25"/>
      <c r="X21" s="25"/>
      <c r="Y21" s="25"/>
      <c r="Z21" s="25"/>
      <c r="AA21" s="25"/>
      <c r="AB21" s="25"/>
      <c r="AC21" s="25"/>
      <c r="AD21" s="25"/>
    </row>
    <row r="22" spans="1:30" ht="12.95" customHeight="1" thickBot="1" x14ac:dyDescent="0.25">
      <c r="A22" s="314"/>
      <c r="B22" s="25"/>
      <c r="C22" s="25"/>
      <c r="D22" s="25"/>
      <c r="E22" s="25"/>
      <c r="F22" s="25"/>
      <c r="G22" s="25"/>
      <c r="H22" s="25"/>
      <c r="I22" s="25"/>
      <c r="J22" s="25"/>
      <c r="K22" s="25"/>
      <c r="L22" s="25"/>
      <c r="M22" s="308"/>
      <c r="N22" s="25"/>
      <c r="O22" s="25"/>
      <c r="P22" s="25"/>
      <c r="Q22" s="25"/>
      <c r="R22" s="25"/>
      <c r="S22" s="25"/>
      <c r="T22" s="25"/>
      <c r="U22" s="25"/>
      <c r="V22" s="25"/>
      <c r="W22" s="25"/>
      <c r="X22" s="25"/>
      <c r="Y22" s="25"/>
      <c r="Z22" s="25"/>
      <c r="AA22" s="25"/>
      <c r="AB22" s="25"/>
      <c r="AC22" s="25"/>
      <c r="AD22" s="25"/>
    </row>
    <row r="23" spans="1:30" ht="12.95" customHeight="1" thickBot="1" x14ac:dyDescent="0.25">
      <c r="A23" s="383" t="s">
        <v>235</v>
      </c>
      <c r="B23" s="367" t="s">
        <v>608</v>
      </c>
      <c r="C23" s="368"/>
      <c r="D23" s="368"/>
      <c r="E23" s="368"/>
      <c r="F23" s="368"/>
      <c r="G23" s="368"/>
      <c r="H23" s="368"/>
      <c r="I23" s="368"/>
      <c r="J23" s="368"/>
      <c r="K23" s="369"/>
      <c r="L23" s="370"/>
      <c r="M23" s="308"/>
      <c r="N23" s="25"/>
      <c r="O23" s="25"/>
      <c r="P23" s="25"/>
      <c r="Q23" s="25"/>
      <c r="R23" s="25"/>
      <c r="S23" s="25"/>
      <c r="T23" s="25"/>
      <c r="U23" s="25"/>
      <c r="V23" s="25"/>
      <c r="W23" s="25"/>
      <c r="X23" s="25"/>
      <c r="Y23" s="25"/>
      <c r="Z23" s="25"/>
      <c r="AA23" s="25"/>
      <c r="AB23" s="25"/>
      <c r="AC23" s="25"/>
      <c r="AD23" s="25"/>
    </row>
    <row r="24" spans="1:30" ht="12.75" x14ac:dyDescent="0.2">
      <c r="A24" s="319"/>
      <c r="B24" s="384"/>
      <c r="C24" s="384"/>
      <c r="D24" s="384"/>
      <c r="E24" s="384"/>
      <c r="F24" s="384"/>
      <c r="G24" s="384"/>
      <c r="H24" s="385"/>
      <c r="I24" s="385"/>
      <c r="J24" s="385"/>
      <c r="K24" s="385"/>
      <c r="L24" s="385"/>
      <c r="M24" s="308"/>
      <c r="N24" s="25"/>
      <c r="O24" s="25"/>
      <c r="P24" s="25"/>
      <c r="Q24" s="25"/>
      <c r="R24" s="25"/>
      <c r="S24" s="25"/>
      <c r="T24" s="25"/>
      <c r="U24" s="25"/>
      <c r="V24" s="25"/>
      <c r="W24" s="25"/>
      <c r="X24" s="25"/>
      <c r="Y24" s="25"/>
      <c r="Z24" s="25"/>
      <c r="AA24" s="25"/>
      <c r="AB24" s="25"/>
      <c r="AC24" s="25"/>
      <c r="AD24" s="25"/>
    </row>
    <row r="25" spans="1:30" s="482" customFormat="1" ht="24" x14ac:dyDescent="0.2">
      <c r="A25" s="386"/>
      <c r="B25" s="357" t="s">
        <v>165</v>
      </c>
      <c r="C25" s="384"/>
      <c r="D25" s="384"/>
      <c r="E25" s="384"/>
      <c r="F25" s="104"/>
      <c r="G25" s="104"/>
      <c r="H25" s="255" t="str">
        <f ca="1">'Instructions (Please Read)'!$P$2-3&amp;"-"&amp;'Instructions (Please Read)'!$P$2-2&amp;" Actual"</f>
        <v>2015-2016 Actual</v>
      </c>
      <c r="I25" s="270" t="str">
        <f ca="1">'Instructions (Please Read)'!$P$2-2&amp;"-"&amp;'Instructions (Please Read)'!$P$2-1&amp;" Estimated"</f>
        <v>2016-2017 Estimated</v>
      </c>
      <c r="J25" s="264" t="str">
        <f ca="1">'Instructions (Please Read)'!$P$2-1&amp;"-"&amp;'Instructions (Please Read)'!$P$2&amp;" Proposed"</f>
        <v>2017-2018 Proposed</v>
      </c>
      <c r="K25" s="257" t="str">
        <f>IF('Instructions (Please Read)'!$B$1="Proposed Budget","Pending Approval","Final Approval")</f>
        <v>Final Approval</v>
      </c>
      <c r="L25" s="256" t="s">
        <v>617</v>
      </c>
      <c r="M25" s="387"/>
      <c r="N25" s="384"/>
      <c r="O25" s="384"/>
      <c r="P25" s="25"/>
      <c r="Q25" s="384"/>
      <c r="R25" s="384"/>
      <c r="S25" s="25"/>
      <c r="T25" s="384"/>
      <c r="U25" s="384"/>
      <c r="V25" s="384"/>
      <c r="W25" s="384"/>
      <c r="X25" s="384"/>
      <c r="Y25" s="384"/>
      <c r="Z25" s="384"/>
      <c r="AA25" s="384"/>
      <c r="AB25" s="384"/>
      <c r="AC25" s="384"/>
      <c r="AD25" s="384"/>
    </row>
    <row r="26" spans="1:30" s="482" customFormat="1" ht="12.75" x14ac:dyDescent="0.2">
      <c r="A26" s="388" t="s">
        <v>364</v>
      </c>
      <c r="B26" s="320" t="s">
        <v>166</v>
      </c>
      <c r="C26" s="106" t="s">
        <v>805</v>
      </c>
      <c r="D26" s="106"/>
      <c r="E26" s="106"/>
      <c r="F26" s="106"/>
      <c r="G26" s="106"/>
      <c r="H26" s="12"/>
      <c r="I26" s="280">
        <f>H37</f>
        <v>0</v>
      </c>
      <c r="J26" s="277">
        <f>I37</f>
        <v>0</v>
      </c>
      <c r="K26" s="306">
        <f>J26</f>
        <v>0</v>
      </c>
      <c r="L26" s="306">
        <f>K26</f>
        <v>0</v>
      </c>
      <c r="M26" s="387"/>
      <c r="N26" s="384"/>
      <c r="O26" s="389"/>
      <c r="P26" s="25"/>
      <c r="Q26" s="384"/>
      <c r="R26" s="384"/>
      <c r="S26" s="25"/>
      <c r="T26" s="384"/>
      <c r="U26" s="384"/>
      <c r="V26" s="384"/>
      <c r="W26" s="384"/>
      <c r="X26" s="384"/>
      <c r="Y26" s="384"/>
      <c r="Z26" s="384"/>
      <c r="AA26" s="384"/>
      <c r="AB26" s="384"/>
      <c r="AC26" s="384"/>
      <c r="AD26" s="384"/>
    </row>
    <row r="27" spans="1:30" s="482" customFormat="1" ht="12.75" x14ac:dyDescent="0.2">
      <c r="A27" s="390"/>
      <c r="B27" s="320" t="s">
        <v>167</v>
      </c>
      <c r="C27" s="656" t="s">
        <v>599</v>
      </c>
      <c r="D27" s="656"/>
      <c r="E27" s="656"/>
      <c r="F27" s="657"/>
      <c r="G27" s="658"/>
      <c r="H27" s="391"/>
      <c r="I27" s="392"/>
      <c r="J27" s="393"/>
      <c r="K27" s="391"/>
      <c r="L27" s="391"/>
      <c r="M27" s="387"/>
      <c r="N27" s="384"/>
      <c r="O27" s="384"/>
      <c r="P27" s="25"/>
      <c r="Q27" s="384"/>
      <c r="R27" s="384"/>
      <c r="S27" s="25"/>
      <c r="T27" s="384"/>
      <c r="U27" s="384"/>
      <c r="V27" s="384"/>
      <c r="W27" s="384"/>
      <c r="X27" s="384"/>
      <c r="Y27" s="384"/>
      <c r="Z27" s="384"/>
      <c r="AA27" s="384"/>
      <c r="AB27" s="384"/>
      <c r="AC27" s="384"/>
      <c r="AD27" s="384"/>
    </row>
    <row r="28" spans="1:30" s="482" customFormat="1" ht="12.75" x14ac:dyDescent="0.2">
      <c r="A28" s="388" t="s">
        <v>365</v>
      </c>
      <c r="B28" s="320" t="s">
        <v>168</v>
      </c>
      <c r="C28" s="109" t="s">
        <v>104</v>
      </c>
      <c r="D28" s="109"/>
      <c r="E28" s="109"/>
      <c r="F28" s="109"/>
      <c r="G28" s="109"/>
      <c r="H28" s="13"/>
      <c r="I28" s="271"/>
      <c r="J28" s="41"/>
      <c r="K28" s="306">
        <f>J28</f>
        <v>0</v>
      </c>
      <c r="L28" s="306">
        <f>K28</f>
        <v>0</v>
      </c>
      <c r="M28" s="387"/>
      <c r="N28" s="384"/>
      <c r="O28" s="384"/>
      <c r="P28" s="25"/>
      <c r="Q28" s="384"/>
      <c r="R28" s="384"/>
      <c r="S28" s="25"/>
      <c r="T28" s="384"/>
      <c r="U28" s="384"/>
      <c r="V28" s="384"/>
      <c r="W28" s="384"/>
      <c r="X28" s="384"/>
      <c r="Y28" s="384"/>
      <c r="Z28" s="384"/>
      <c r="AA28" s="384"/>
      <c r="AB28" s="384"/>
      <c r="AC28" s="384"/>
      <c r="AD28" s="384"/>
    </row>
    <row r="29" spans="1:30" s="482" customFormat="1" ht="12.75" x14ac:dyDescent="0.2">
      <c r="A29" s="386"/>
      <c r="B29" s="320" t="s">
        <v>169</v>
      </c>
      <c r="C29" s="656" t="s">
        <v>599</v>
      </c>
      <c r="D29" s="656"/>
      <c r="E29" s="656"/>
      <c r="F29" s="657"/>
      <c r="G29" s="658"/>
      <c r="H29" s="17"/>
      <c r="I29" s="333"/>
      <c r="J29" s="334"/>
      <c r="K29" s="17"/>
      <c r="L29" s="17"/>
      <c r="M29" s="387"/>
      <c r="N29" s="384"/>
      <c r="O29" s="384"/>
      <c r="P29" s="25"/>
      <c r="Q29" s="384"/>
      <c r="R29" s="384"/>
      <c r="S29" s="25"/>
      <c r="T29" s="384"/>
      <c r="U29" s="384"/>
      <c r="V29" s="384"/>
      <c r="W29" s="384"/>
      <c r="X29" s="384"/>
      <c r="Y29" s="384"/>
      <c r="Z29" s="384"/>
      <c r="AA29" s="384"/>
      <c r="AB29" s="384"/>
      <c r="AC29" s="384"/>
      <c r="AD29" s="384"/>
    </row>
    <row r="30" spans="1:30" s="482" customFormat="1" ht="12.75" x14ac:dyDescent="0.2">
      <c r="A30" s="388" t="s">
        <v>366</v>
      </c>
      <c r="B30" s="320" t="s">
        <v>340</v>
      </c>
      <c r="C30" s="109" t="s">
        <v>37</v>
      </c>
      <c r="D30" s="109"/>
      <c r="E30" s="109"/>
      <c r="F30" s="109"/>
      <c r="G30" s="109"/>
      <c r="H30" s="234">
        <f>SUM(H26:H28)</f>
        <v>0</v>
      </c>
      <c r="I30" s="280">
        <f>SUM(I26:I28)</f>
        <v>0</v>
      </c>
      <c r="J30" s="277">
        <f>SUM(J26:J28)</f>
        <v>0</v>
      </c>
      <c r="K30" s="234">
        <f>SUM(K26:K28)</f>
        <v>0</v>
      </c>
      <c r="L30" s="234">
        <f>SUM(L26:L28)</f>
        <v>0</v>
      </c>
      <c r="M30" s="387"/>
      <c r="N30" s="384"/>
      <c r="O30" s="384"/>
      <c r="P30" s="25"/>
      <c r="Q30" s="384"/>
      <c r="R30" s="384"/>
      <c r="S30" s="25"/>
      <c r="T30" s="384"/>
      <c r="U30" s="384"/>
      <c r="V30" s="384"/>
      <c r="W30" s="384"/>
      <c r="X30" s="384"/>
      <c r="Y30" s="384"/>
      <c r="Z30" s="384"/>
      <c r="AA30" s="384"/>
      <c r="AB30" s="384"/>
      <c r="AC30" s="384"/>
      <c r="AD30" s="384"/>
    </row>
    <row r="31" spans="1:30" s="482" customFormat="1" ht="12.75" x14ac:dyDescent="0.2">
      <c r="A31" s="394" t="s">
        <v>367</v>
      </c>
      <c r="B31" s="320" t="s">
        <v>769</v>
      </c>
      <c r="C31" s="650" t="s">
        <v>95</v>
      </c>
      <c r="D31" s="650"/>
      <c r="E31" s="650"/>
      <c r="F31" s="650"/>
      <c r="G31" s="651"/>
      <c r="H31" s="17"/>
      <c r="I31" s="333"/>
      <c r="J31" s="334"/>
      <c r="K31" s="17"/>
      <c r="L31" s="17"/>
      <c r="M31" s="387"/>
      <c r="N31" s="384"/>
      <c r="O31" s="384"/>
      <c r="P31" s="25"/>
      <c r="Q31" s="384"/>
      <c r="R31" s="384"/>
      <c r="S31" s="25"/>
      <c r="T31" s="384"/>
      <c r="U31" s="384"/>
      <c r="V31" s="384"/>
      <c r="W31" s="384"/>
      <c r="X31" s="384"/>
      <c r="Y31" s="384"/>
      <c r="Z31" s="384"/>
      <c r="AA31" s="384"/>
      <c r="AB31" s="384"/>
      <c r="AC31" s="384"/>
      <c r="AD31" s="384"/>
    </row>
    <row r="32" spans="1:30" s="482" customFormat="1" ht="12.75" customHeight="1" x14ac:dyDescent="0.2">
      <c r="A32" s="388"/>
      <c r="B32" s="320" t="s">
        <v>770</v>
      </c>
      <c r="C32" s="113" t="s">
        <v>24</v>
      </c>
      <c r="D32" s="661"/>
      <c r="E32" s="661"/>
      <c r="F32" s="109"/>
      <c r="G32" s="115"/>
      <c r="H32" s="13"/>
      <c r="I32" s="271"/>
      <c r="J32" s="268"/>
      <c r="K32" s="306">
        <f>J32</f>
        <v>0</v>
      </c>
      <c r="L32" s="306">
        <f>K32</f>
        <v>0</v>
      </c>
      <c r="M32" s="387"/>
      <c r="N32" s="384"/>
      <c r="O32" s="384"/>
      <c r="P32" s="384"/>
      <c r="Q32" s="384"/>
      <c r="R32" s="384"/>
      <c r="S32" s="384"/>
      <c r="T32" s="384"/>
      <c r="U32" s="384"/>
      <c r="V32" s="384"/>
      <c r="W32" s="384"/>
      <c r="X32" s="384"/>
      <c r="Y32" s="384"/>
      <c r="Z32" s="384"/>
      <c r="AA32" s="384"/>
      <c r="AB32" s="384"/>
      <c r="AC32" s="384"/>
      <c r="AD32" s="384"/>
    </row>
    <row r="33" spans="1:30" s="482" customFormat="1" ht="12.75" x14ac:dyDescent="0.2">
      <c r="A33" s="388"/>
      <c r="B33" s="320" t="s">
        <v>771</v>
      </c>
      <c r="C33" s="113" t="s">
        <v>25</v>
      </c>
      <c r="D33" s="662"/>
      <c r="E33" s="662"/>
      <c r="F33" s="109"/>
      <c r="G33" s="115"/>
      <c r="H33" s="13"/>
      <c r="I33" s="271"/>
      <c r="J33" s="41"/>
      <c r="K33" s="306">
        <f>J33</f>
        <v>0</v>
      </c>
      <c r="L33" s="306">
        <f>K33</f>
        <v>0</v>
      </c>
      <c r="M33" s="387"/>
      <c r="N33" s="384"/>
      <c r="O33" s="384"/>
      <c r="P33" s="384"/>
      <c r="Q33" s="384"/>
      <c r="R33" s="384"/>
      <c r="S33" s="384"/>
      <c r="T33" s="384"/>
      <c r="U33" s="384"/>
      <c r="V33" s="384"/>
      <c r="W33" s="384"/>
      <c r="X33" s="384"/>
      <c r="Y33" s="384"/>
      <c r="Z33" s="384"/>
      <c r="AA33" s="384"/>
      <c r="AB33" s="384"/>
      <c r="AC33" s="384"/>
      <c r="AD33" s="384"/>
    </row>
    <row r="34" spans="1:30" s="482" customFormat="1" ht="12.75" x14ac:dyDescent="0.2">
      <c r="A34" s="388"/>
      <c r="B34" s="320" t="s">
        <v>772</v>
      </c>
      <c r="C34" s="113" t="s">
        <v>26</v>
      </c>
      <c r="D34" s="659" t="str">
        <f>IF(SUM('Additional Details'!$M$23:$P$23)=0,"","See Additional Details")</f>
        <v/>
      </c>
      <c r="E34" s="659"/>
      <c r="F34" s="109"/>
      <c r="G34" s="115"/>
      <c r="H34" s="234" t="str">
        <f>IF('Additional Details'!M23=0,"",'Additional Details'!M23)</f>
        <v/>
      </c>
      <c r="I34" s="280" t="str">
        <f>IF('Additional Details'!N23=0,"",'Additional Details'!N23)</f>
        <v/>
      </c>
      <c r="J34" s="277" t="str">
        <f>IF('Additional Details'!O23=0,"",'Additional Details'!O23)</f>
        <v/>
      </c>
      <c r="K34" s="234" t="str">
        <f>IF('Additional Details'!P23=0,"",'Additional Details'!P23)</f>
        <v/>
      </c>
      <c r="L34" s="234" t="str">
        <f>IF('Additional Details'!Q23=0,"",'Additional Details'!Q23)</f>
        <v/>
      </c>
      <c r="M34" s="387"/>
      <c r="N34" s="384"/>
      <c r="O34" s="384"/>
      <c r="P34" s="384"/>
      <c r="Q34" s="384"/>
      <c r="R34" s="384"/>
      <c r="S34" s="384"/>
      <c r="T34" s="384"/>
      <c r="U34" s="384"/>
      <c r="V34" s="384"/>
      <c r="W34" s="384"/>
      <c r="X34" s="384"/>
      <c r="Y34" s="384"/>
      <c r="Z34" s="384"/>
      <c r="AA34" s="384"/>
      <c r="AB34" s="384"/>
      <c r="AC34" s="384"/>
      <c r="AD34" s="384"/>
    </row>
    <row r="35" spans="1:30" s="482" customFormat="1" ht="12.75" x14ac:dyDescent="0.2">
      <c r="A35" s="388"/>
      <c r="B35" s="320" t="s">
        <v>773</v>
      </c>
      <c r="C35" s="656" t="s">
        <v>599</v>
      </c>
      <c r="D35" s="656"/>
      <c r="E35" s="656"/>
      <c r="F35" s="657"/>
      <c r="G35" s="658"/>
      <c r="H35" s="17"/>
      <c r="I35" s="17"/>
      <c r="J35" s="17"/>
      <c r="K35" s="17"/>
      <c r="L35" s="17"/>
      <c r="M35" s="387"/>
      <c r="N35" s="384"/>
      <c r="O35" s="384"/>
      <c r="P35" s="384"/>
      <c r="Q35" s="384"/>
      <c r="R35" s="384"/>
      <c r="S35" s="384"/>
      <c r="T35" s="384"/>
      <c r="U35" s="384"/>
      <c r="V35" s="384"/>
      <c r="W35" s="384"/>
      <c r="X35" s="384"/>
      <c r="Y35" s="384"/>
      <c r="Z35" s="384"/>
      <c r="AA35" s="384"/>
      <c r="AB35" s="384"/>
      <c r="AC35" s="384"/>
      <c r="AD35" s="384"/>
    </row>
    <row r="36" spans="1:30" s="482" customFormat="1" ht="13.5" thickBot="1" x14ac:dyDescent="0.25">
      <c r="A36" s="388" t="s">
        <v>368</v>
      </c>
      <c r="B36" s="320" t="s">
        <v>774</v>
      </c>
      <c r="C36" s="109" t="str">
        <f>IF(SUM('Additional Details'!M23:P23)&gt;0,"TOTAL CAPITAL OUTLAY (a+b+c) +additional details","TOTAL CAPITAL OUTLAY (a+b+c)")</f>
        <v>TOTAL CAPITAL OUTLAY (a+b+c)</v>
      </c>
      <c r="D36" s="384"/>
      <c r="E36" s="395"/>
      <c r="F36" s="395"/>
      <c r="G36" s="109"/>
      <c r="H36" s="235">
        <f>SUM(H32:H34)</f>
        <v>0</v>
      </c>
      <c r="I36" s="276">
        <f>SUM(I32:I34)</f>
        <v>0</v>
      </c>
      <c r="J36" s="269">
        <f>SUM(J32:J34)</f>
        <v>0</v>
      </c>
      <c r="K36" s="235">
        <f>SUM(K32:K34)</f>
        <v>0</v>
      </c>
      <c r="L36" s="235">
        <f>SUM(L32:L34)</f>
        <v>0</v>
      </c>
      <c r="M36" s="387"/>
      <c r="N36" s="384"/>
      <c r="O36" s="384"/>
      <c r="P36" s="384"/>
      <c r="Q36" s="384"/>
      <c r="R36" s="384"/>
      <c r="S36" s="384"/>
      <c r="T36" s="384"/>
      <c r="U36" s="384"/>
      <c r="V36" s="384"/>
      <c r="W36" s="384"/>
      <c r="X36" s="384"/>
      <c r="Y36" s="384"/>
      <c r="Z36" s="384"/>
      <c r="AA36" s="384"/>
      <c r="AB36" s="384"/>
      <c r="AC36" s="384"/>
      <c r="AD36" s="384"/>
    </row>
    <row r="37" spans="1:30" s="482" customFormat="1" ht="13.5" customHeight="1" thickBot="1" x14ac:dyDescent="0.25">
      <c r="A37" s="394" t="s">
        <v>369</v>
      </c>
      <c r="B37" s="320" t="s">
        <v>775</v>
      </c>
      <c r="C37" s="647" t="s">
        <v>808</v>
      </c>
      <c r="D37" s="647"/>
      <c r="E37" s="647"/>
      <c r="F37" s="647"/>
      <c r="G37" s="648"/>
      <c r="H37" s="350">
        <f>+H30-H36</f>
        <v>0</v>
      </c>
      <c r="I37" s="351">
        <f>+I30-I36</f>
        <v>0</v>
      </c>
      <c r="J37" s="352">
        <f>+J30-J36</f>
        <v>0</v>
      </c>
      <c r="K37" s="238">
        <f>+K30-K36</f>
        <v>0</v>
      </c>
      <c r="L37" s="238">
        <f>+L30-L36</f>
        <v>0</v>
      </c>
      <c r="M37" s="387"/>
      <c r="N37" s="384"/>
      <c r="O37" s="384"/>
      <c r="P37" s="384"/>
      <c r="Q37" s="25"/>
      <c r="R37" s="384"/>
      <c r="S37" s="384"/>
      <c r="T37" s="396"/>
      <c r="U37" s="384"/>
      <c r="V37" s="384"/>
      <c r="W37" s="384"/>
      <c r="X37" s="384"/>
      <c r="Y37" s="384"/>
      <c r="Z37" s="384"/>
      <c r="AA37" s="384"/>
      <c r="AB37" s="384"/>
      <c r="AC37" s="384"/>
      <c r="AD37" s="384"/>
    </row>
    <row r="38" spans="1:30" s="482" customFormat="1" ht="12.75" customHeight="1" thickBot="1" x14ac:dyDescent="0.25">
      <c r="A38" s="386"/>
      <c r="B38" s="109"/>
      <c r="C38" s="500"/>
      <c r="D38" s="500"/>
      <c r="E38" s="500"/>
      <c r="F38" s="500"/>
      <c r="G38" s="500"/>
      <c r="H38" s="5"/>
      <c r="I38" s="5"/>
      <c r="J38" s="36"/>
      <c r="K38" s="5"/>
      <c r="L38" s="5"/>
      <c r="M38" s="387"/>
      <c r="N38" s="384"/>
      <c r="O38" s="384"/>
      <c r="P38" s="384"/>
      <c r="Q38" s="25"/>
      <c r="R38" s="384"/>
      <c r="S38" s="384"/>
      <c r="T38" s="396"/>
      <c r="U38" s="384"/>
      <c r="V38" s="384"/>
      <c r="W38" s="384"/>
      <c r="X38" s="384"/>
      <c r="Y38" s="384"/>
      <c r="Z38" s="384"/>
      <c r="AA38" s="384"/>
      <c r="AB38" s="384"/>
      <c r="AC38" s="384"/>
      <c r="AD38" s="384"/>
    </row>
    <row r="39" spans="1:30" s="482" customFormat="1" ht="13.5" thickBot="1" x14ac:dyDescent="0.25">
      <c r="A39" s="383" t="s">
        <v>236</v>
      </c>
      <c r="B39" s="367" t="s">
        <v>796</v>
      </c>
      <c r="C39" s="368"/>
      <c r="D39" s="368"/>
      <c r="E39" s="368"/>
      <c r="F39" s="368"/>
      <c r="G39" s="368"/>
      <c r="H39" s="368"/>
      <c r="I39" s="368"/>
      <c r="J39" s="368"/>
      <c r="K39" s="369"/>
      <c r="L39" s="370"/>
      <c r="M39" s="387"/>
      <c r="N39" s="384"/>
      <c r="O39" s="384"/>
      <c r="P39" s="384"/>
      <c r="Q39" s="25"/>
      <c r="R39" s="384"/>
      <c r="S39" s="384"/>
      <c r="T39" s="396"/>
      <c r="U39" s="384"/>
      <c r="V39" s="384"/>
      <c r="W39" s="384"/>
      <c r="X39" s="384"/>
      <c r="Y39" s="384"/>
      <c r="Z39" s="384"/>
      <c r="AA39" s="384"/>
      <c r="AB39" s="384"/>
      <c r="AC39" s="384"/>
      <c r="AD39" s="384"/>
    </row>
    <row r="40" spans="1:30" s="482" customFormat="1" ht="12.75" x14ac:dyDescent="0.2">
      <c r="A40" s="386"/>
      <c r="B40" s="384"/>
      <c r="C40" s="384"/>
      <c r="D40" s="384"/>
      <c r="E40" s="384"/>
      <c r="F40" s="384"/>
      <c r="G40" s="384"/>
      <c r="H40" s="384"/>
      <c r="I40" s="384"/>
      <c r="J40" s="384"/>
      <c r="K40" s="384"/>
      <c r="L40" s="384"/>
      <c r="M40" s="387"/>
      <c r="N40" s="384"/>
      <c r="O40" s="384"/>
      <c r="P40" s="384"/>
      <c r="Q40" s="384"/>
      <c r="R40" s="384"/>
      <c r="S40" s="384"/>
      <c r="T40" s="384"/>
      <c r="U40" s="384"/>
      <c r="V40" s="384"/>
      <c r="W40" s="384"/>
      <c r="X40" s="384"/>
      <c r="Y40" s="384"/>
      <c r="Z40" s="384"/>
      <c r="AA40" s="384"/>
      <c r="AB40" s="384"/>
      <c r="AC40" s="384"/>
      <c r="AD40" s="384"/>
    </row>
    <row r="41" spans="1:30" s="482" customFormat="1" ht="24" x14ac:dyDescent="0.2">
      <c r="A41" s="386"/>
      <c r="B41" s="357" t="s">
        <v>170</v>
      </c>
      <c r="C41" s="103"/>
      <c r="D41" s="104"/>
      <c r="E41" s="104"/>
      <c r="F41" s="104"/>
      <c r="G41" s="104"/>
      <c r="H41" s="255" t="str">
        <f ca="1">'Instructions (Please Read)'!$P$2-3&amp;"-"&amp;'Instructions (Please Read)'!$P$2-2&amp;" Actual"</f>
        <v>2015-2016 Actual</v>
      </c>
      <c r="I41" s="270" t="str">
        <f ca="1">'Instructions (Please Read)'!$P$2-2&amp;"-"&amp;'Instructions (Please Read)'!$P$2-1&amp;" Estimated"</f>
        <v>2016-2017 Estimated</v>
      </c>
      <c r="J41" s="264" t="str">
        <f ca="1">'Instructions (Please Read)'!$P$2-1&amp;"-"&amp;'Instructions (Please Read)'!$P$2&amp;" Proposed"</f>
        <v>2017-2018 Proposed</v>
      </c>
      <c r="K41" s="257" t="str">
        <f>IF('Instructions (Please Read)'!$B$1="Proposed Budget","Pending Approval","Final Approval")</f>
        <v>Final Approval</v>
      </c>
      <c r="L41" s="256" t="s">
        <v>617</v>
      </c>
      <c r="M41" s="387"/>
      <c r="N41" s="384"/>
      <c r="O41" s="384"/>
      <c r="P41" s="384"/>
      <c r="Q41" s="25"/>
      <c r="R41" s="384"/>
      <c r="S41" s="384"/>
      <c r="T41" s="384"/>
      <c r="U41" s="384"/>
      <c r="V41" s="384"/>
      <c r="W41" s="384"/>
      <c r="X41" s="384"/>
      <c r="Y41" s="384"/>
      <c r="Z41" s="384"/>
      <c r="AA41" s="384"/>
      <c r="AB41" s="384"/>
      <c r="AC41" s="384"/>
      <c r="AD41" s="384"/>
    </row>
    <row r="42" spans="1:30" s="482" customFormat="1" ht="12.75" x14ac:dyDescent="0.2">
      <c r="A42" s="388" t="s">
        <v>237</v>
      </c>
      <c r="B42" s="320" t="s">
        <v>171</v>
      </c>
      <c r="C42" s="106" t="s">
        <v>804</v>
      </c>
      <c r="D42" s="109"/>
      <c r="E42" s="109"/>
      <c r="F42" s="109"/>
      <c r="G42" s="109"/>
      <c r="H42" s="12"/>
      <c r="I42" s="280">
        <f>H53</f>
        <v>0</v>
      </c>
      <c r="J42" s="277">
        <f>I53</f>
        <v>0</v>
      </c>
      <c r="K42" s="306">
        <f>J42</f>
        <v>0</v>
      </c>
      <c r="L42" s="306">
        <f>K42</f>
        <v>0</v>
      </c>
      <c r="M42" s="387"/>
      <c r="N42" s="384"/>
      <c r="O42" s="384"/>
      <c r="P42" s="384"/>
      <c r="Q42" s="384"/>
      <c r="R42" s="384"/>
      <c r="S42" s="384"/>
      <c r="T42" s="384"/>
      <c r="U42" s="384"/>
      <c r="V42" s="384"/>
      <c r="W42" s="384"/>
      <c r="X42" s="384"/>
      <c r="Y42" s="384"/>
      <c r="Z42" s="384"/>
      <c r="AA42" s="384"/>
      <c r="AB42" s="384"/>
      <c r="AC42" s="384"/>
      <c r="AD42" s="384"/>
    </row>
    <row r="43" spans="1:30" s="482" customFormat="1" ht="12.75" x14ac:dyDescent="0.2">
      <c r="A43" s="388"/>
      <c r="B43" s="320" t="s">
        <v>172</v>
      </c>
      <c r="C43" s="656" t="s">
        <v>599</v>
      </c>
      <c r="D43" s="656"/>
      <c r="E43" s="656"/>
      <c r="F43" s="657"/>
      <c r="G43" s="658"/>
      <c r="H43" s="231"/>
      <c r="I43" s="316"/>
      <c r="J43" s="317"/>
      <c r="K43" s="231"/>
      <c r="L43" s="231"/>
      <c r="M43" s="387"/>
      <c r="N43" s="384"/>
      <c r="O43" s="384"/>
      <c r="P43" s="384"/>
      <c r="Q43" s="25"/>
      <c r="R43" s="384"/>
      <c r="S43" s="384"/>
      <c r="T43" s="384"/>
      <c r="U43" s="384"/>
      <c r="V43" s="384"/>
      <c r="W43" s="384"/>
      <c r="X43" s="384"/>
      <c r="Y43" s="384"/>
      <c r="Z43" s="384"/>
      <c r="AA43" s="384"/>
      <c r="AB43" s="384"/>
      <c r="AC43" s="384"/>
      <c r="AD43" s="384"/>
    </row>
    <row r="44" spans="1:30" s="482" customFormat="1" ht="12.75" x14ac:dyDescent="0.2">
      <c r="A44" s="388" t="s">
        <v>238</v>
      </c>
      <c r="B44" s="320" t="s">
        <v>173</v>
      </c>
      <c r="C44" s="109" t="s">
        <v>105</v>
      </c>
      <c r="D44" s="109"/>
      <c r="E44" s="109"/>
      <c r="F44" s="109"/>
      <c r="G44" s="109"/>
      <c r="H44" s="13"/>
      <c r="I44" s="271"/>
      <c r="J44" s="41"/>
      <c r="K44" s="306">
        <f>J44</f>
        <v>0</v>
      </c>
      <c r="L44" s="306">
        <f>K44</f>
        <v>0</v>
      </c>
      <c r="M44" s="387"/>
      <c r="N44" s="384"/>
      <c r="O44" s="384"/>
      <c r="P44" s="384"/>
      <c r="Q44" s="384"/>
      <c r="R44" s="384"/>
      <c r="S44" s="384"/>
      <c r="T44" s="384"/>
      <c r="U44" s="384"/>
      <c r="V44" s="384"/>
      <c r="W44" s="384"/>
      <c r="X44" s="384"/>
      <c r="Y44" s="384"/>
      <c r="Z44" s="384"/>
      <c r="AA44" s="384"/>
      <c r="AB44" s="384"/>
      <c r="AC44" s="384"/>
      <c r="AD44" s="384"/>
    </row>
    <row r="45" spans="1:30" s="482" customFormat="1" ht="12.75" customHeight="1" x14ac:dyDescent="0.2">
      <c r="A45" s="386"/>
      <c r="B45" s="320" t="s">
        <v>174</v>
      </c>
      <c r="C45" s="656" t="s">
        <v>599</v>
      </c>
      <c r="D45" s="656"/>
      <c r="E45" s="656"/>
      <c r="F45" s="657"/>
      <c r="G45" s="658"/>
      <c r="H45" s="231"/>
      <c r="I45" s="316"/>
      <c r="J45" s="317"/>
      <c r="K45" s="231"/>
      <c r="L45" s="231"/>
      <c r="M45" s="387"/>
      <c r="N45" s="384"/>
      <c r="O45" s="384"/>
      <c r="P45" s="384"/>
      <c r="Q45" s="384"/>
      <c r="R45" s="384"/>
      <c r="S45" s="384"/>
      <c r="T45" s="384"/>
      <c r="U45" s="384"/>
      <c r="V45" s="384"/>
      <c r="W45" s="384"/>
      <c r="X45" s="384"/>
      <c r="Y45" s="384"/>
      <c r="Z45" s="384"/>
      <c r="AA45" s="384"/>
      <c r="AB45" s="384"/>
      <c r="AC45" s="384"/>
      <c r="AD45" s="384"/>
    </row>
    <row r="46" spans="1:30" s="482" customFormat="1" ht="12.75" x14ac:dyDescent="0.2">
      <c r="A46" s="388" t="s">
        <v>239</v>
      </c>
      <c r="B46" s="320" t="s">
        <v>342</v>
      </c>
      <c r="C46" s="109" t="s">
        <v>37</v>
      </c>
      <c r="D46" s="109"/>
      <c r="E46" s="109"/>
      <c r="F46" s="109"/>
      <c r="G46" s="109"/>
      <c r="H46" s="234">
        <f>SUM(H42:H44)</f>
        <v>0</v>
      </c>
      <c r="I46" s="280">
        <f>SUM(I42:I44)</f>
        <v>0</v>
      </c>
      <c r="J46" s="277">
        <f>SUM(J42:J44)</f>
        <v>0</v>
      </c>
      <c r="K46" s="234">
        <f>SUM(K42:K44)</f>
        <v>0</v>
      </c>
      <c r="L46" s="234">
        <f>SUM(L42:L44)</f>
        <v>0</v>
      </c>
      <c r="M46" s="387"/>
      <c r="N46" s="384"/>
      <c r="O46" s="384"/>
      <c r="P46" s="384"/>
      <c r="Q46" s="384"/>
      <c r="R46" s="384"/>
      <c r="S46" s="384"/>
      <c r="T46" s="384"/>
      <c r="U46" s="384"/>
      <c r="V46" s="384"/>
      <c r="W46" s="384"/>
      <c r="X46" s="384"/>
      <c r="Y46" s="384"/>
      <c r="Z46" s="384"/>
      <c r="AA46" s="384"/>
      <c r="AB46" s="384"/>
      <c r="AC46" s="384"/>
      <c r="AD46" s="384"/>
    </row>
    <row r="47" spans="1:30" s="482" customFormat="1" ht="12.75" x14ac:dyDescent="0.2">
      <c r="A47" s="394" t="s">
        <v>302</v>
      </c>
      <c r="B47" s="320" t="s">
        <v>776</v>
      </c>
      <c r="C47" s="650" t="s">
        <v>286</v>
      </c>
      <c r="D47" s="650"/>
      <c r="E47" s="650"/>
      <c r="F47" s="650"/>
      <c r="G47" s="109"/>
      <c r="H47" s="17"/>
      <c r="I47" s="333"/>
      <c r="J47" s="334"/>
      <c r="K47" s="17"/>
      <c r="L47" s="17"/>
      <c r="M47" s="387"/>
      <c r="N47" s="384"/>
      <c r="O47" s="384"/>
      <c r="P47" s="384"/>
      <c r="Q47" s="384"/>
      <c r="R47" s="384"/>
      <c r="S47" s="384"/>
      <c r="T47" s="384"/>
      <c r="U47" s="384"/>
      <c r="V47" s="384"/>
      <c r="W47" s="384"/>
      <c r="X47" s="384"/>
      <c r="Y47" s="384"/>
      <c r="Z47" s="384"/>
      <c r="AA47" s="384"/>
      <c r="AB47" s="384"/>
      <c r="AC47" s="384"/>
      <c r="AD47" s="384"/>
    </row>
    <row r="48" spans="1:30" s="482" customFormat="1" ht="12.75" x14ac:dyDescent="0.2">
      <c r="A48" s="386"/>
      <c r="B48" s="320" t="s">
        <v>777</v>
      </c>
      <c r="C48" s="113" t="s">
        <v>24</v>
      </c>
      <c r="D48" s="661"/>
      <c r="E48" s="661"/>
      <c r="F48" s="109"/>
      <c r="G48" s="115"/>
      <c r="H48" s="13"/>
      <c r="I48" s="271"/>
      <c r="J48" s="268"/>
      <c r="K48" s="306">
        <f>J48</f>
        <v>0</v>
      </c>
      <c r="L48" s="306">
        <f>K48</f>
        <v>0</v>
      </c>
      <c r="M48" s="387"/>
      <c r="N48" s="384"/>
      <c r="O48" s="384"/>
      <c r="P48" s="384"/>
      <c r="Q48" s="384"/>
      <c r="R48" s="384"/>
      <c r="S48" s="384"/>
      <c r="T48" s="384"/>
      <c r="U48" s="384"/>
      <c r="V48" s="384"/>
      <c r="W48" s="384"/>
      <c r="X48" s="384"/>
      <c r="Y48" s="384"/>
      <c r="Z48" s="384"/>
      <c r="AA48" s="384"/>
      <c r="AB48" s="384"/>
      <c r="AC48" s="384"/>
      <c r="AD48" s="384"/>
    </row>
    <row r="49" spans="1:30" s="482" customFormat="1" ht="12.75" x14ac:dyDescent="0.2">
      <c r="A49" s="388"/>
      <c r="B49" s="320" t="s">
        <v>778</v>
      </c>
      <c r="C49" s="113" t="s">
        <v>25</v>
      </c>
      <c r="D49" s="662"/>
      <c r="E49" s="662"/>
      <c r="F49" s="109"/>
      <c r="G49" s="115"/>
      <c r="H49" s="13"/>
      <c r="I49" s="271"/>
      <c r="J49" s="41"/>
      <c r="K49" s="306">
        <f>J49</f>
        <v>0</v>
      </c>
      <c r="L49" s="306">
        <f>K49</f>
        <v>0</v>
      </c>
      <c r="M49" s="387"/>
      <c r="N49" s="384"/>
      <c r="O49" s="384"/>
      <c r="P49" s="384"/>
      <c r="Q49" s="384"/>
      <c r="R49" s="384"/>
      <c r="S49" s="384"/>
      <c r="T49" s="384"/>
      <c r="U49" s="384"/>
      <c r="V49" s="384"/>
      <c r="W49" s="384"/>
      <c r="X49" s="384"/>
      <c r="Y49" s="384"/>
      <c r="Z49" s="384"/>
      <c r="AA49" s="384"/>
      <c r="AB49" s="384"/>
      <c r="AC49" s="384"/>
      <c r="AD49" s="384"/>
    </row>
    <row r="50" spans="1:30" s="482" customFormat="1" ht="12.75" x14ac:dyDescent="0.2">
      <c r="A50" s="388"/>
      <c r="B50" s="320" t="s">
        <v>779</v>
      </c>
      <c r="C50" s="113" t="s">
        <v>26</v>
      </c>
      <c r="D50" s="659" t="str">
        <f>IF(SUM('Additional Details'!$M$24:$P$24)=0,"","See Additional Details")</f>
        <v/>
      </c>
      <c r="E50" s="659"/>
      <c r="F50" s="109"/>
      <c r="G50" s="115"/>
      <c r="H50" s="234" t="str">
        <f>IF('Additional Details'!M24=0,"",'Additional Details'!M24)</f>
        <v/>
      </c>
      <c r="I50" s="280" t="str">
        <f>IF('Additional Details'!N24=0,"",'Additional Details'!N24)</f>
        <v/>
      </c>
      <c r="J50" s="277" t="str">
        <f>IF('Additional Details'!O24=0,"",'Additional Details'!O24)</f>
        <v/>
      </c>
      <c r="K50" s="234" t="str">
        <f>IF('Additional Details'!P24=0,"",'Additional Details'!P24)</f>
        <v/>
      </c>
      <c r="L50" s="234" t="str">
        <f>IF('Additional Details'!Q24=0,"",'Additional Details'!Q24)</f>
        <v/>
      </c>
      <c r="M50" s="387"/>
      <c r="N50" s="384"/>
      <c r="O50" s="384"/>
      <c r="P50" s="384"/>
      <c r="Q50" s="384"/>
      <c r="R50" s="384"/>
      <c r="S50" s="384"/>
      <c r="T50" s="384"/>
      <c r="U50" s="384"/>
      <c r="V50" s="384"/>
      <c r="W50" s="384"/>
      <c r="X50" s="384"/>
      <c r="Y50" s="384"/>
      <c r="Z50" s="384"/>
      <c r="AA50" s="384"/>
      <c r="AB50" s="384"/>
      <c r="AC50" s="384"/>
      <c r="AD50" s="384"/>
    </row>
    <row r="51" spans="1:30" s="482" customFormat="1" ht="12.75" x14ac:dyDescent="0.2">
      <c r="A51" s="388"/>
      <c r="B51" s="320" t="s">
        <v>780</v>
      </c>
      <c r="C51" s="656" t="s">
        <v>599</v>
      </c>
      <c r="D51" s="656"/>
      <c r="E51" s="656"/>
      <c r="F51" s="657"/>
      <c r="G51" s="658"/>
      <c r="H51" s="17"/>
      <c r="I51" s="17"/>
      <c r="J51" s="17"/>
      <c r="K51" s="17"/>
      <c r="L51" s="231"/>
      <c r="M51" s="387"/>
      <c r="N51" s="384"/>
      <c r="O51" s="384"/>
      <c r="P51" s="384"/>
      <c r="Q51" s="384"/>
      <c r="R51" s="384"/>
      <c r="S51" s="384"/>
      <c r="T51" s="384"/>
      <c r="U51" s="384"/>
      <c r="V51" s="384"/>
      <c r="W51" s="384"/>
      <c r="X51" s="384"/>
      <c r="Y51" s="384"/>
      <c r="Z51" s="384"/>
      <c r="AA51" s="384"/>
      <c r="AB51" s="384"/>
      <c r="AC51" s="384"/>
      <c r="AD51" s="384"/>
    </row>
    <row r="52" spans="1:30" s="482" customFormat="1" ht="13.5" thickBot="1" x14ac:dyDescent="0.25">
      <c r="A52" s="388" t="s">
        <v>303</v>
      </c>
      <c r="B52" s="320" t="s">
        <v>781</v>
      </c>
      <c r="C52" s="138" t="str">
        <f>IF(SUM('Additional Details'!M24:P24)&gt;0,"TOTAL OTHER RESERVE OUTLAY (a+b+c)","TOTAL OTHER RESERVE OUTLAY (a+b+c)")</f>
        <v>TOTAL OTHER RESERVE OUTLAY (a+b+c)</v>
      </c>
      <c r="D52" s="384"/>
      <c r="E52" s="109"/>
      <c r="F52" s="109"/>
      <c r="G52" s="109"/>
      <c r="H52" s="235">
        <f>SUM(H48:H50)</f>
        <v>0</v>
      </c>
      <c r="I52" s="276">
        <f>SUM(I48:I50)</f>
        <v>0</v>
      </c>
      <c r="J52" s="269">
        <f>SUM(J48:J50)</f>
        <v>0</v>
      </c>
      <c r="K52" s="235">
        <f>SUM(K48:K50)</f>
        <v>0</v>
      </c>
      <c r="L52" s="235">
        <f>SUM(L48:L50)</f>
        <v>0</v>
      </c>
      <c r="M52" s="387"/>
      <c r="N52" s="384"/>
      <c r="O52" s="384"/>
      <c r="P52" s="384"/>
      <c r="Q52" s="384"/>
      <c r="R52" s="384"/>
      <c r="S52" s="384"/>
      <c r="T52" s="384"/>
      <c r="U52" s="384"/>
      <c r="V52" s="384"/>
      <c r="W52" s="384"/>
      <c r="X52" s="384"/>
      <c r="Y52" s="384"/>
      <c r="Z52" s="384"/>
      <c r="AA52" s="384"/>
      <c r="AB52" s="384"/>
      <c r="AC52" s="384"/>
      <c r="AD52" s="384"/>
    </row>
    <row r="53" spans="1:30" s="482" customFormat="1" ht="13.5" thickBot="1" x14ac:dyDescent="0.25">
      <c r="A53" s="394" t="s">
        <v>304</v>
      </c>
      <c r="B53" s="320" t="s">
        <v>782</v>
      </c>
      <c r="C53" s="647" t="s">
        <v>807</v>
      </c>
      <c r="D53" s="647"/>
      <c r="E53" s="647"/>
      <c r="F53" s="647"/>
      <c r="G53" s="109"/>
      <c r="H53" s="350">
        <f>+H46-H52</f>
        <v>0</v>
      </c>
      <c r="I53" s="351">
        <f>+I46-I52</f>
        <v>0</v>
      </c>
      <c r="J53" s="352">
        <f>+J46-J52</f>
        <v>0</v>
      </c>
      <c r="K53" s="238">
        <f>+K46-K52</f>
        <v>0</v>
      </c>
      <c r="L53" s="238">
        <f>+L46-L52</f>
        <v>0</v>
      </c>
      <c r="M53" s="387"/>
      <c r="N53" s="384"/>
      <c r="O53" s="384"/>
      <c r="P53" s="384"/>
      <c r="Q53" s="384"/>
      <c r="R53" s="384"/>
      <c r="S53" s="384"/>
      <c r="T53" s="384"/>
      <c r="U53" s="384"/>
      <c r="V53" s="384"/>
      <c r="W53" s="384"/>
      <c r="X53" s="384"/>
      <c r="Y53" s="384"/>
      <c r="Z53" s="384"/>
      <c r="AA53" s="384"/>
      <c r="AB53" s="384"/>
      <c r="AC53" s="384"/>
      <c r="AD53" s="384"/>
    </row>
    <row r="54" spans="1:30" s="482" customFormat="1" ht="12.75" customHeight="1" thickBot="1" x14ac:dyDescent="0.25">
      <c r="A54" s="386"/>
      <c r="B54" s="109"/>
      <c r="C54" s="109"/>
      <c r="D54" s="109"/>
      <c r="E54" s="109"/>
      <c r="F54" s="109"/>
      <c r="G54" s="109"/>
      <c r="H54" s="5"/>
      <c r="I54" s="5"/>
      <c r="J54" s="5"/>
      <c r="K54" s="5"/>
      <c r="L54" s="5"/>
      <c r="M54" s="387"/>
      <c r="N54" s="384"/>
      <c r="O54" s="384"/>
      <c r="P54" s="384"/>
      <c r="Q54" s="384"/>
      <c r="R54" s="384"/>
      <c r="S54" s="384"/>
      <c r="T54" s="384"/>
      <c r="U54" s="384"/>
      <c r="V54" s="384"/>
      <c r="W54" s="384"/>
      <c r="X54" s="384"/>
      <c r="Y54" s="384"/>
      <c r="Z54" s="384"/>
      <c r="AA54" s="384"/>
      <c r="AB54" s="384"/>
      <c r="AC54" s="384"/>
      <c r="AD54" s="384"/>
    </row>
    <row r="55" spans="1:30" s="482" customFormat="1" ht="13.5" thickBot="1" x14ac:dyDescent="0.25">
      <c r="A55" s="383" t="s">
        <v>240</v>
      </c>
      <c r="B55" s="367" t="s">
        <v>609</v>
      </c>
      <c r="C55" s="368"/>
      <c r="D55" s="368"/>
      <c r="E55" s="368"/>
      <c r="F55" s="368"/>
      <c r="G55" s="368"/>
      <c r="H55" s="368"/>
      <c r="I55" s="368"/>
      <c r="J55" s="368"/>
      <c r="K55" s="369"/>
      <c r="L55" s="370"/>
      <c r="M55" s="387"/>
      <c r="N55" s="384"/>
      <c r="O55" s="384"/>
      <c r="P55" s="25"/>
      <c r="Q55" s="25"/>
      <c r="R55" s="25"/>
      <c r="S55" s="25"/>
      <c r="T55" s="25"/>
      <c r="U55" s="384"/>
      <c r="V55" s="384"/>
      <c r="W55" s="384"/>
      <c r="X55" s="384"/>
      <c r="Y55" s="384"/>
      <c r="Z55" s="384"/>
      <c r="AA55" s="384"/>
      <c r="AB55" s="384"/>
      <c r="AC55" s="384"/>
      <c r="AD55" s="384"/>
    </row>
    <row r="56" spans="1:30" s="482" customFormat="1" ht="12.75" x14ac:dyDescent="0.2">
      <c r="A56" s="386"/>
      <c r="B56" s="384"/>
      <c r="C56" s="384"/>
      <c r="D56" s="384"/>
      <c r="E56" s="384"/>
      <c r="F56" s="384"/>
      <c r="G56" s="384"/>
      <c r="H56" s="384"/>
      <c r="I56" s="384"/>
      <c r="J56" s="384"/>
      <c r="K56" s="384"/>
      <c r="L56" s="384"/>
      <c r="M56" s="387"/>
      <c r="N56" s="384"/>
      <c r="O56" s="384"/>
      <c r="P56" s="384"/>
      <c r="Q56" s="348"/>
      <c r="R56" s="384"/>
      <c r="S56" s="384"/>
      <c r="T56" s="25"/>
      <c r="U56" s="384"/>
      <c r="V56" s="384"/>
      <c r="W56" s="384"/>
      <c r="X56" s="384"/>
      <c r="Y56" s="384"/>
      <c r="Z56" s="384"/>
      <c r="AA56" s="384"/>
      <c r="AB56" s="384"/>
      <c r="AC56" s="384"/>
      <c r="AD56" s="384"/>
    </row>
    <row r="57" spans="1:30" s="482" customFormat="1" ht="24" x14ac:dyDescent="0.2">
      <c r="A57" s="386"/>
      <c r="B57" s="357" t="s">
        <v>175</v>
      </c>
      <c r="C57" s="103"/>
      <c r="D57" s="104"/>
      <c r="E57" s="104"/>
      <c r="F57" s="104"/>
      <c r="G57" s="104"/>
      <c r="H57" s="255" t="str">
        <f ca="1">'Instructions (Please Read)'!$P$2-3&amp;"-"&amp;'Instructions (Please Read)'!$P$2-2&amp;" Actual"</f>
        <v>2015-2016 Actual</v>
      </c>
      <c r="I57" s="270" t="str">
        <f ca="1">'Instructions (Please Read)'!$P$2-2&amp;"-"&amp;'Instructions (Please Read)'!$P$2-1&amp;" Estimated"</f>
        <v>2016-2017 Estimated</v>
      </c>
      <c r="J57" s="264" t="str">
        <f ca="1">'Instructions (Please Read)'!$P$2-1&amp;"-"&amp;'Instructions (Please Read)'!$P$2&amp;" Proposed"</f>
        <v>2017-2018 Proposed</v>
      </c>
      <c r="K57" s="257" t="str">
        <f>IF('Instructions (Please Read)'!$B$1="Proposed Budget","Pending Approval","Final Approval")</f>
        <v>Final Approval</v>
      </c>
      <c r="L57" s="256" t="s">
        <v>617</v>
      </c>
      <c r="M57" s="387"/>
      <c r="N57" s="384"/>
      <c r="O57" s="384"/>
      <c r="P57" s="384"/>
      <c r="Q57" s="348"/>
      <c r="R57" s="384"/>
      <c r="S57" s="384"/>
      <c r="T57" s="25"/>
      <c r="U57" s="384"/>
      <c r="V57" s="384"/>
      <c r="W57" s="384"/>
      <c r="X57" s="384"/>
      <c r="Y57" s="384"/>
      <c r="Z57" s="384"/>
      <c r="AA57" s="384"/>
      <c r="AB57" s="384"/>
      <c r="AC57" s="384"/>
      <c r="AD57" s="384"/>
    </row>
    <row r="58" spans="1:30" s="482" customFormat="1" ht="12.75" x14ac:dyDescent="0.2">
      <c r="A58" s="388" t="s">
        <v>305</v>
      </c>
      <c r="B58" s="320" t="s">
        <v>176</v>
      </c>
      <c r="C58" s="501" t="s">
        <v>804</v>
      </c>
      <c r="D58" s="502"/>
      <c r="E58" s="502"/>
      <c r="F58" s="502"/>
      <c r="G58" s="502"/>
      <c r="H58" s="12"/>
      <c r="I58" s="280">
        <f>H65</f>
        <v>0</v>
      </c>
      <c r="J58" s="277">
        <f>I65</f>
        <v>0</v>
      </c>
      <c r="K58" s="306">
        <f>J58</f>
        <v>0</v>
      </c>
      <c r="L58" s="306">
        <f>K58</f>
        <v>0</v>
      </c>
      <c r="M58" s="387"/>
      <c r="N58" s="384"/>
      <c r="O58" s="384"/>
      <c r="P58" s="384"/>
      <c r="Q58" s="348"/>
      <c r="R58" s="384"/>
      <c r="S58" s="384"/>
      <c r="T58" s="25"/>
      <c r="U58" s="384"/>
      <c r="V58" s="384"/>
      <c r="W58" s="384"/>
      <c r="X58" s="384"/>
      <c r="Y58" s="384"/>
      <c r="Z58" s="384"/>
      <c r="AA58" s="384"/>
      <c r="AB58" s="384"/>
      <c r="AC58" s="384"/>
      <c r="AD58" s="384"/>
    </row>
    <row r="59" spans="1:30" s="482" customFormat="1" ht="12.75" x14ac:dyDescent="0.2">
      <c r="A59" s="386"/>
      <c r="B59" s="320" t="s">
        <v>177</v>
      </c>
      <c r="C59" s="660" t="s">
        <v>599</v>
      </c>
      <c r="D59" s="660"/>
      <c r="E59" s="660"/>
      <c r="F59" s="657"/>
      <c r="G59" s="658"/>
      <c r="H59" s="231"/>
      <c r="I59" s="316"/>
      <c r="J59" s="317"/>
      <c r="K59" s="231"/>
      <c r="L59" s="231"/>
      <c r="M59" s="387"/>
      <c r="N59" s="384"/>
      <c r="O59" s="384"/>
      <c r="P59" s="384"/>
      <c r="Q59" s="348"/>
      <c r="R59" s="384"/>
      <c r="S59" s="384"/>
      <c r="T59" s="25"/>
      <c r="U59" s="384"/>
      <c r="V59" s="384"/>
      <c r="W59" s="384"/>
      <c r="X59" s="384"/>
      <c r="Y59" s="384"/>
      <c r="Z59" s="384"/>
      <c r="AA59" s="384"/>
      <c r="AB59" s="384"/>
      <c r="AC59" s="384"/>
      <c r="AD59" s="384"/>
    </row>
    <row r="60" spans="1:30" s="482" customFormat="1" ht="12.75" x14ac:dyDescent="0.2">
      <c r="A60" s="388" t="s">
        <v>306</v>
      </c>
      <c r="B60" s="320" t="s">
        <v>178</v>
      </c>
      <c r="C60" s="502" t="s">
        <v>105</v>
      </c>
      <c r="D60" s="502"/>
      <c r="E60" s="502"/>
      <c r="F60" s="502"/>
      <c r="G60" s="502"/>
      <c r="H60" s="13"/>
      <c r="I60" s="271"/>
      <c r="J60" s="41"/>
      <c r="K60" s="306">
        <f>J60</f>
        <v>0</v>
      </c>
      <c r="L60" s="306">
        <f>K60</f>
        <v>0</v>
      </c>
      <c r="M60" s="387"/>
      <c r="N60" s="384"/>
      <c r="O60" s="384"/>
      <c r="P60" s="384"/>
      <c r="Q60" s="384"/>
      <c r="R60" s="384"/>
      <c r="S60" s="384"/>
      <c r="T60" s="25"/>
      <c r="U60" s="384"/>
      <c r="V60" s="384"/>
      <c r="W60" s="384"/>
      <c r="X60" s="384"/>
      <c r="Y60" s="384"/>
      <c r="Z60" s="384"/>
      <c r="AA60" s="384"/>
      <c r="AB60" s="384"/>
      <c r="AC60" s="384"/>
      <c r="AD60" s="384"/>
    </row>
    <row r="61" spans="1:30" s="482" customFormat="1" ht="12.75" x14ac:dyDescent="0.2">
      <c r="A61" s="388"/>
      <c r="B61" s="320" t="s">
        <v>179</v>
      </c>
      <c r="C61" s="660" t="s">
        <v>599</v>
      </c>
      <c r="D61" s="660"/>
      <c r="E61" s="660"/>
      <c r="F61" s="657"/>
      <c r="G61" s="658"/>
      <c r="H61" s="231"/>
      <c r="I61" s="316"/>
      <c r="J61" s="317"/>
      <c r="K61" s="231"/>
      <c r="L61" s="231"/>
      <c r="M61" s="387"/>
      <c r="N61" s="384"/>
      <c r="O61" s="384"/>
      <c r="P61" s="384"/>
      <c r="Q61" s="384"/>
      <c r="R61" s="384"/>
      <c r="S61" s="384"/>
      <c r="T61" s="25"/>
      <c r="U61" s="384"/>
      <c r="V61" s="384"/>
      <c r="W61" s="384"/>
      <c r="X61" s="384"/>
      <c r="Y61" s="384"/>
      <c r="Z61" s="384"/>
      <c r="AA61" s="384"/>
      <c r="AB61" s="384"/>
      <c r="AC61" s="384"/>
      <c r="AD61" s="384"/>
    </row>
    <row r="62" spans="1:30" s="482" customFormat="1" ht="12.75" x14ac:dyDescent="0.2">
      <c r="A62" s="388" t="s">
        <v>307</v>
      </c>
      <c r="B62" s="320" t="s">
        <v>341</v>
      </c>
      <c r="C62" s="502" t="s">
        <v>37</v>
      </c>
      <c r="D62" s="502"/>
      <c r="E62" s="502"/>
      <c r="F62" s="502"/>
      <c r="G62" s="502"/>
      <c r="H62" s="234">
        <f>SUM(H58:H60)</f>
        <v>0</v>
      </c>
      <c r="I62" s="280">
        <f>SUM(I58:I60)</f>
        <v>0</v>
      </c>
      <c r="J62" s="277">
        <f>SUM(J58:J60)</f>
        <v>0</v>
      </c>
      <c r="K62" s="234">
        <f>SUM(K58:K60)</f>
        <v>0</v>
      </c>
      <c r="L62" s="234">
        <f>SUM(L58:L60)</f>
        <v>0</v>
      </c>
      <c r="M62" s="387"/>
      <c r="N62" s="384"/>
      <c r="O62" s="384"/>
      <c r="P62" s="384"/>
      <c r="Q62" s="384"/>
      <c r="R62" s="384"/>
      <c r="S62" s="384"/>
      <c r="T62" s="25"/>
      <c r="U62" s="384"/>
      <c r="V62" s="384"/>
      <c r="W62" s="384"/>
      <c r="X62" s="384"/>
      <c r="Y62" s="384"/>
      <c r="Z62" s="384"/>
      <c r="AA62" s="384"/>
      <c r="AB62" s="384"/>
      <c r="AC62" s="384"/>
      <c r="AD62" s="384"/>
    </row>
    <row r="63" spans="1:30" s="482" customFormat="1" ht="12.75" x14ac:dyDescent="0.2">
      <c r="A63" s="388" t="s">
        <v>308</v>
      </c>
      <c r="B63" s="320" t="s">
        <v>783</v>
      </c>
      <c r="C63" s="650" t="s">
        <v>94</v>
      </c>
      <c r="D63" s="650"/>
      <c r="E63" s="650"/>
      <c r="F63" s="650"/>
      <c r="G63" s="502"/>
      <c r="H63" s="13"/>
      <c r="I63" s="271"/>
      <c r="J63" s="268"/>
      <c r="K63" s="306">
        <f>J63</f>
        <v>0</v>
      </c>
      <c r="L63" s="306">
        <f>K63</f>
        <v>0</v>
      </c>
      <c r="M63" s="387"/>
      <c r="N63" s="384"/>
      <c r="O63" s="384"/>
      <c r="P63" s="384"/>
      <c r="Q63" s="384"/>
      <c r="R63" s="384"/>
      <c r="S63" s="384"/>
      <c r="T63" s="25"/>
      <c r="U63" s="384"/>
      <c r="V63" s="384"/>
      <c r="W63" s="384"/>
      <c r="X63" s="384"/>
      <c r="Y63" s="384"/>
      <c r="Z63" s="384"/>
      <c r="AA63" s="384"/>
      <c r="AB63" s="384"/>
      <c r="AC63" s="384"/>
      <c r="AD63" s="384"/>
    </row>
    <row r="64" spans="1:30" s="482" customFormat="1" ht="12.75" x14ac:dyDescent="0.2">
      <c r="A64" s="386"/>
      <c r="B64" s="320" t="s">
        <v>784</v>
      </c>
      <c r="C64" s="660" t="s">
        <v>599</v>
      </c>
      <c r="D64" s="660"/>
      <c r="E64" s="660"/>
      <c r="F64" s="657"/>
      <c r="G64" s="658"/>
      <c r="H64" s="231"/>
      <c r="I64" s="316"/>
      <c r="J64" s="317"/>
      <c r="K64" s="231"/>
      <c r="L64" s="231"/>
      <c r="M64" s="387"/>
      <c r="N64" s="384"/>
      <c r="O64" s="384"/>
      <c r="P64" s="384"/>
      <c r="Q64" s="384"/>
      <c r="R64" s="384"/>
      <c r="S64" s="384"/>
      <c r="T64" s="25"/>
      <c r="U64" s="384"/>
      <c r="V64" s="384"/>
      <c r="W64" s="384"/>
      <c r="X64" s="384"/>
      <c r="Y64" s="384"/>
      <c r="Z64" s="384"/>
      <c r="AA64" s="384"/>
      <c r="AB64" s="384"/>
      <c r="AC64" s="384"/>
      <c r="AD64" s="384"/>
    </row>
    <row r="65" spans="1:30" s="482" customFormat="1" ht="12.75" customHeight="1" x14ac:dyDescent="0.2">
      <c r="A65" s="388" t="s">
        <v>309</v>
      </c>
      <c r="B65" s="320" t="s">
        <v>785</v>
      </c>
      <c r="C65" s="650" t="s">
        <v>610</v>
      </c>
      <c r="D65" s="650"/>
      <c r="E65" s="650"/>
      <c r="F65" s="650"/>
      <c r="G65" s="502"/>
      <c r="H65" s="234">
        <f>+H62-H63</f>
        <v>0</v>
      </c>
      <c r="I65" s="280">
        <f>+I62-I63</f>
        <v>0</v>
      </c>
      <c r="J65" s="277">
        <f>+J62-J63</f>
        <v>0</v>
      </c>
      <c r="K65" s="234">
        <f>+K62-K63</f>
        <v>0</v>
      </c>
      <c r="L65" s="234">
        <f>+L62-L63</f>
        <v>0</v>
      </c>
      <c r="M65" s="387"/>
      <c r="N65" s="384"/>
      <c r="O65" s="384"/>
      <c r="P65" s="384"/>
      <c r="Q65" s="384"/>
      <c r="R65" s="384"/>
      <c r="S65" s="384"/>
      <c r="T65" s="25"/>
      <c r="U65" s="384"/>
      <c r="V65" s="384"/>
      <c r="W65" s="384"/>
      <c r="X65" s="384"/>
      <c r="Y65" s="384"/>
      <c r="Z65" s="384"/>
      <c r="AA65" s="384"/>
      <c r="AB65" s="384"/>
      <c r="AC65" s="384"/>
      <c r="AD65" s="384"/>
    </row>
    <row r="66" spans="1:30" s="482" customFormat="1" ht="12.75" customHeight="1" thickBot="1" x14ac:dyDescent="0.25">
      <c r="A66" s="388" t="s">
        <v>352</v>
      </c>
      <c r="M66" s="387"/>
      <c r="N66" s="384"/>
      <c r="O66" s="384"/>
      <c r="P66" s="384"/>
      <c r="Q66" s="384"/>
      <c r="R66" s="384"/>
      <c r="S66" s="384"/>
      <c r="T66" s="25"/>
      <c r="U66" s="384"/>
      <c r="V66" s="384"/>
      <c r="W66" s="384"/>
      <c r="X66" s="384"/>
      <c r="Y66" s="384"/>
      <c r="Z66" s="384"/>
      <c r="AA66" s="384"/>
      <c r="AB66" s="384"/>
      <c r="AC66" s="384"/>
      <c r="AD66" s="384"/>
    </row>
    <row r="67" spans="1:30" s="482" customFormat="1" ht="13.5" thickBot="1" x14ac:dyDescent="0.25">
      <c r="A67" s="386"/>
      <c r="B67" s="320" t="s">
        <v>786</v>
      </c>
      <c r="C67" s="650" t="s">
        <v>107</v>
      </c>
      <c r="D67" s="650"/>
      <c r="E67" s="650"/>
      <c r="F67" s="650"/>
      <c r="G67" s="502"/>
      <c r="H67" s="350">
        <f>+H36+H52+H63</f>
        <v>0</v>
      </c>
      <c r="I67" s="351">
        <f>+I36+I52+I63</f>
        <v>0</v>
      </c>
      <c r="J67" s="352">
        <f>+J36+J52+J63</f>
        <v>0</v>
      </c>
      <c r="K67" s="238">
        <f>+K36+K52+K63</f>
        <v>0</v>
      </c>
      <c r="L67" s="238">
        <f>+L36+L52+L63</f>
        <v>0</v>
      </c>
      <c r="M67" s="387"/>
      <c r="N67" s="384"/>
      <c r="O67" s="384"/>
      <c r="P67" s="384"/>
      <c r="Q67" s="384"/>
      <c r="R67" s="384"/>
      <c r="S67" s="384"/>
      <c r="T67" s="25"/>
      <c r="U67" s="384"/>
      <c r="V67" s="384"/>
      <c r="W67" s="384"/>
      <c r="X67" s="384"/>
      <c r="Y67" s="384"/>
      <c r="Z67" s="384"/>
      <c r="AA67" s="384"/>
      <c r="AB67" s="384"/>
      <c r="AC67" s="384"/>
      <c r="AD67" s="384"/>
    </row>
    <row r="68" spans="1:30" ht="12.75" x14ac:dyDescent="0.2">
      <c r="A68" s="314"/>
      <c r="B68" s="25"/>
      <c r="C68" s="25"/>
      <c r="D68" s="25"/>
      <c r="E68" s="25"/>
      <c r="F68" s="25"/>
      <c r="G68" s="25"/>
      <c r="H68" s="25"/>
      <c r="I68" s="25"/>
      <c r="J68" s="25"/>
      <c r="K68" s="25"/>
      <c r="L68" s="25"/>
      <c r="M68" s="308"/>
      <c r="N68" s="25"/>
      <c r="O68" s="25"/>
      <c r="P68" s="25"/>
      <c r="Q68" s="384"/>
      <c r="R68" s="384"/>
      <c r="S68" s="25"/>
      <c r="T68" s="25"/>
      <c r="U68" s="25"/>
      <c r="V68" s="25"/>
      <c r="W68" s="25"/>
      <c r="X68" s="25"/>
      <c r="Y68" s="25"/>
      <c r="Z68" s="25"/>
      <c r="AA68" s="25"/>
      <c r="AB68" s="25"/>
      <c r="AC68" s="25"/>
      <c r="AD68" s="25"/>
    </row>
    <row r="69" spans="1:30" ht="12.75" x14ac:dyDescent="0.2">
      <c r="B69" s="484"/>
      <c r="D69" s="480"/>
      <c r="E69" s="478"/>
      <c r="F69" s="478"/>
      <c r="G69" s="478"/>
      <c r="H69" s="483"/>
      <c r="I69" s="479"/>
      <c r="J69" s="479"/>
      <c r="K69" s="479"/>
      <c r="L69" s="479"/>
    </row>
    <row r="70" spans="1:30" ht="12.75" x14ac:dyDescent="0.2">
      <c r="A70" s="484"/>
      <c r="B70" s="478"/>
      <c r="C70" s="485"/>
      <c r="D70" s="478"/>
      <c r="E70" s="478"/>
      <c r="F70" s="478"/>
      <c r="G70" s="478"/>
      <c r="H70" s="483"/>
      <c r="I70" s="479"/>
      <c r="J70" s="479"/>
      <c r="K70" s="479"/>
      <c r="L70" s="479"/>
    </row>
    <row r="71" spans="1:30" ht="12.75" x14ac:dyDescent="0.2">
      <c r="A71" s="478"/>
      <c r="B71" s="478"/>
      <c r="C71" s="485"/>
      <c r="D71" s="478"/>
      <c r="E71" s="478"/>
      <c r="F71" s="478"/>
      <c r="G71" s="478"/>
      <c r="H71" s="479"/>
      <c r="I71" s="479"/>
      <c r="J71" s="479"/>
      <c r="K71" s="479"/>
      <c r="L71" s="479"/>
    </row>
    <row r="72" spans="1:30" ht="12.75" x14ac:dyDescent="0.2">
      <c r="A72" s="478"/>
      <c r="B72" s="486"/>
      <c r="C72" s="486"/>
      <c r="D72" s="486"/>
      <c r="E72" s="486"/>
      <c r="F72" s="486"/>
      <c r="G72" s="486"/>
      <c r="H72" s="486"/>
      <c r="I72" s="486"/>
      <c r="J72" s="486"/>
      <c r="K72" s="486"/>
      <c r="L72" s="486"/>
    </row>
    <row r="73" spans="1:30" ht="12.75" x14ac:dyDescent="0.2"/>
    <row r="74" spans="1:30" ht="12.75" x14ac:dyDescent="0.2"/>
    <row r="75" spans="1:30" ht="12.75" x14ac:dyDescent="0.2">
      <c r="B75" s="487"/>
      <c r="C75" s="487"/>
      <c r="D75" s="487"/>
      <c r="E75" s="487"/>
      <c r="F75" s="487"/>
      <c r="G75" s="487"/>
      <c r="H75" s="487"/>
      <c r="I75" s="487"/>
      <c r="J75" s="487"/>
      <c r="K75" s="487"/>
      <c r="L75" s="487"/>
    </row>
    <row r="76" spans="1:30" s="487" customFormat="1" ht="12.75" x14ac:dyDescent="0.2">
      <c r="B76" s="476"/>
      <c r="C76" s="476"/>
      <c r="D76" s="476"/>
      <c r="E76" s="476"/>
      <c r="F76" s="476"/>
      <c r="G76" s="476"/>
      <c r="H76" s="476"/>
      <c r="I76" s="476"/>
      <c r="J76" s="476"/>
      <c r="K76" s="476"/>
      <c r="L76" s="476"/>
      <c r="M76" s="488"/>
    </row>
    <row r="77" spans="1:30" ht="12.75" x14ac:dyDescent="0.2">
      <c r="C77" s="489"/>
    </row>
    <row r="78" spans="1:30" ht="12.75" x14ac:dyDescent="0.2">
      <c r="M78" s="476"/>
    </row>
  </sheetData>
  <sheetProtection password="C531" sheet="1" objects="1" scenarios="1"/>
  <customSheetViews>
    <customSheetView guid="{0B3B259A-F546-4942-9F14-1E30016B7227}" topLeftCell="A10">
      <selection activeCell="G22" sqref="G22"/>
      <pageMargins left="0.7" right="0.7" top="0.75" bottom="0.75" header="0.3" footer="0.3"/>
    </customSheetView>
  </customSheetViews>
  <mergeCells count="39">
    <mergeCell ref="B1:L1"/>
    <mergeCell ref="F27:G27"/>
    <mergeCell ref="C35:E35"/>
    <mergeCell ref="F35:G35"/>
    <mergeCell ref="C51:E51"/>
    <mergeCell ref="F51:G51"/>
    <mergeCell ref="C45:E45"/>
    <mergeCell ref="F45:G45"/>
    <mergeCell ref="D34:E34"/>
    <mergeCell ref="D32:E32"/>
    <mergeCell ref="D33:E33"/>
    <mergeCell ref="C47:F47"/>
    <mergeCell ref="D48:E48"/>
    <mergeCell ref="D49:E49"/>
    <mergeCell ref="C43:E43"/>
    <mergeCell ref="F43:G43"/>
    <mergeCell ref="C67:F67"/>
    <mergeCell ref="D50:E50"/>
    <mergeCell ref="C53:F53"/>
    <mergeCell ref="C63:F63"/>
    <mergeCell ref="C65:F65"/>
    <mergeCell ref="C59:E59"/>
    <mergeCell ref="C61:E61"/>
    <mergeCell ref="F61:G61"/>
    <mergeCell ref="C64:E64"/>
    <mergeCell ref="F64:G64"/>
    <mergeCell ref="F59:G59"/>
    <mergeCell ref="C37:G37"/>
    <mergeCell ref="B2:E2"/>
    <mergeCell ref="B3:E3"/>
    <mergeCell ref="C31:G31"/>
    <mergeCell ref="C9:G9"/>
    <mergeCell ref="C10:G10"/>
    <mergeCell ref="C11:G11"/>
    <mergeCell ref="C12:G12"/>
    <mergeCell ref="C14:G14"/>
    <mergeCell ref="C29:E29"/>
    <mergeCell ref="F29:G29"/>
    <mergeCell ref="C27:E27"/>
  </mergeCells>
  <conditionalFormatting sqref="K19:L20 K30:L30 K36:L37 K52:L53 K46:L46 K62:L62 K34:L34 K65:L65 K67:L67">
    <cfRule type="expression" dxfId="11" priority="21" stopIfTrue="1">
      <formula>($B$1="Proposed Budget")</formula>
    </cfRule>
  </conditionalFormatting>
  <conditionalFormatting sqref="K18:L18">
    <cfRule type="expression" dxfId="10" priority="17" stopIfTrue="1">
      <formula>($B$1="Proposed Budget")</formula>
    </cfRule>
  </conditionalFormatting>
  <conditionalFormatting sqref="K13:L13">
    <cfRule type="expression" dxfId="9" priority="16" stopIfTrue="1">
      <formula>($B$1="Proposed Budget")</formula>
    </cfRule>
  </conditionalFormatting>
  <conditionalFormatting sqref="L63 L60 L58 L48:L49 L44 L42 L32:L33 L28 L26 L17 L10:L12">
    <cfRule type="expression" dxfId="8" priority="6" stopIfTrue="1">
      <formula>($B$1="Proposed Budget")</formula>
    </cfRule>
  </conditionalFormatting>
  <conditionalFormatting sqref="K14:L14">
    <cfRule type="expression" dxfId="7" priority="10" stopIfTrue="1">
      <formula>($B$1="Proposed Budget")</formula>
    </cfRule>
  </conditionalFormatting>
  <conditionalFormatting sqref="K9:L9">
    <cfRule type="expression" dxfId="6" priority="4" stopIfTrue="1">
      <formula>($B$1="Proposed Budget")</formula>
    </cfRule>
  </conditionalFormatting>
  <conditionalFormatting sqref="L9">
    <cfRule type="expression" dxfId="5" priority="3">
      <formula>L9&lt;&gt;K9</formula>
    </cfRule>
  </conditionalFormatting>
  <conditionalFormatting sqref="L63 L60 L58 L48:L49 L44 L42 L32:L33 L28 L26 L17 L10:L12">
    <cfRule type="expression" dxfId="4" priority="5">
      <formula>L10&lt;&gt;K10</formula>
    </cfRule>
  </conditionalFormatting>
  <conditionalFormatting sqref="L9">
    <cfRule type="expression" dxfId="3" priority="2">
      <formula>L9&lt;&gt;K9</formula>
    </cfRule>
  </conditionalFormatting>
  <conditionalFormatting sqref="K63 K60 K58 K48:K49 K44 K42 K32:K33 K28 K26 K17 K10:K12">
    <cfRule type="expression" dxfId="2" priority="1" stopIfTrue="1">
      <formula>($B$1="Proposed Budget")</formula>
    </cfRule>
  </conditionalFormatting>
  <dataValidations xWindow="349" yWindow="418" count="4">
    <dataValidation allowBlank="1" showInputMessage="1" showErrorMessage="1" prompt="General Fund_x000a_Special Revenue Fund_x000a_Fiduciary Fund_x000a_Enterprise Fund_x000a_Retirement" sqref="C12 H12:J12"/>
    <dataValidation allowBlank="1" showInputMessage="1" showErrorMessage="1" promptTitle="Depreciation Reserve (Example)" prompt="The district owns a computer, which is worth $1,000 brand new.  The computer has a useful life of 4 years.  Assuming straight-line depreciation, the district would reserve $250 in capital each year.  This will ensure the district has capital when needed." sqref="B23"/>
    <dataValidation allowBlank="1" showInputMessage="1" showErrorMessage="1" promptTitle="Emergency Reserve (Example)" prompt="This reserve would be used by the district to save money for unexpected expenses that may arise throughout the fiscal year.  " sqref="B55"/>
    <dataValidation allowBlank="1" showInputMessage="1" showErrorMessage="1" promptTitle="Other Reserve (Example)" prompt="Funds that are not being reserved for asset depreciation or an emergency." sqref="B39"/>
  </dataValidations>
  <pageMargins left="0.7" right="0.7" top="0.25" bottom="0.25" header="0" footer="0"/>
  <pageSetup scale="84" orientation="portrait" r:id="rId1"/>
  <rowBreaks count="1" manualBreakCount="1">
    <brk id="54" min="1" max="11" man="1"/>
  </rowBreaks>
  <ignoredErrors>
    <ignoredError sqref="K9:L33 K35:L63 K34"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Y208"/>
  <sheetViews>
    <sheetView showGridLines="0" topLeftCell="A10" zoomScaleNormal="100" workbookViewId="0"/>
  </sheetViews>
  <sheetFormatPr defaultColWidth="18.7109375" defaultRowHeight="12.95" customHeight="1" x14ac:dyDescent="0.2"/>
  <cols>
    <col min="1" max="1" width="2" style="25" customWidth="1"/>
    <col min="2" max="2" width="34.85546875" style="42" bestFit="1" customWidth="1"/>
    <col min="3" max="3" width="2.42578125" style="25" customWidth="1"/>
    <col min="4" max="4" width="33.7109375" style="25" customWidth="1"/>
    <col min="5" max="8" width="12.42578125" style="25" customWidth="1"/>
    <col min="9" max="9" width="12.42578125" style="25" hidden="1" customWidth="1"/>
    <col min="10" max="10" width="5.7109375" style="25" bestFit="1" customWidth="1"/>
    <col min="11" max="11" width="5.42578125" style="25" bestFit="1" customWidth="1"/>
    <col min="12" max="12" width="24.140625" style="25" customWidth="1"/>
    <col min="13" max="17" width="11.42578125" style="43" customWidth="1"/>
    <col min="18" max="18" width="30.42578125" style="43" hidden="1" customWidth="1"/>
    <col min="19" max="19" width="4.7109375" style="43" hidden="1" customWidth="1"/>
    <col min="20" max="20" width="15.85546875" style="25" hidden="1" customWidth="1"/>
    <col min="21" max="21" width="5.42578125" style="25" hidden="1" customWidth="1"/>
    <col min="22" max="22" width="29" style="25" hidden="1" customWidth="1"/>
    <col min="23" max="23" width="36" style="25" hidden="1" customWidth="1"/>
    <col min="24" max="24" width="2.5703125" style="25" hidden="1" customWidth="1"/>
    <col min="25" max="25" width="9.140625" style="25" hidden="1" customWidth="1"/>
    <col min="26" max="42" width="9.140625" style="25" customWidth="1"/>
    <col min="43" max="16384" width="18.7109375" style="25"/>
  </cols>
  <sheetData>
    <row r="1" spans="2:25" ht="13.5" thickBot="1" x14ac:dyDescent="0.25"/>
    <row r="2" spans="2:25" ht="30.75" thickBot="1" x14ac:dyDescent="0.25">
      <c r="B2" s="135" t="str">
        <f>IF('Instructions (Please Read)'!U2=1,"Proposed Budget","Final Budget")</f>
        <v>Final Budget</v>
      </c>
      <c r="C2" s="44"/>
      <c r="D2" s="44"/>
      <c r="E2" s="44"/>
      <c r="F2" s="44"/>
      <c r="G2" s="44"/>
      <c r="H2" s="44"/>
      <c r="I2" s="44"/>
      <c r="J2" s="45"/>
      <c r="K2" s="46"/>
      <c r="L2" s="47" t="s">
        <v>346</v>
      </c>
      <c r="M2" s="286" t="str">
        <f ca="1">E6</f>
        <v>2015-2016 Actual</v>
      </c>
      <c r="N2" s="301" t="str">
        <f ca="1">F6</f>
        <v>2016-2017 Estimated</v>
      </c>
      <c r="O2" s="298" t="str">
        <f ca="1">G6</f>
        <v>2017-2018 Proposed</v>
      </c>
      <c r="P2" s="286" t="str">
        <f>H6</f>
        <v>Final Approval</v>
      </c>
      <c r="Q2" s="286" t="str">
        <f>I6</f>
        <v>Amended Budget</v>
      </c>
      <c r="R2" s="43" t="s">
        <v>350</v>
      </c>
    </row>
    <row r="3" spans="2:25" ht="12.75" x14ac:dyDescent="0.2">
      <c r="B3" s="136" t="str">
        <f>IF('Budget Summary'!B3="","Please Enter Name on First Page",'Budget Summary'!B3)</f>
        <v>Platte County Senior Citizens Services District Board</v>
      </c>
      <c r="C3" s="49"/>
      <c r="D3" s="49"/>
      <c r="E3" s="49"/>
      <c r="F3" s="43"/>
      <c r="G3" s="50" t="s">
        <v>6</v>
      </c>
      <c r="H3" s="137">
        <f ca="1">'Instructions (Please Read)'!O2</f>
        <v>43281</v>
      </c>
      <c r="I3" s="227"/>
      <c r="J3" s="5"/>
      <c r="K3" s="51" t="s">
        <v>320</v>
      </c>
      <c r="L3" s="52" t="s">
        <v>314</v>
      </c>
      <c r="M3" s="53"/>
      <c r="N3" s="53"/>
      <c r="O3" s="53"/>
      <c r="P3" s="53"/>
      <c r="Q3" s="287"/>
      <c r="R3" s="54">
        <f>SUM(M5:P25)</f>
        <v>0</v>
      </c>
      <c r="S3" s="54"/>
    </row>
    <row r="4" spans="2:25" ht="13.5" thickBot="1" x14ac:dyDescent="0.25">
      <c r="B4" s="636" t="s">
        <v>0</v>
      </c>
      <c r="C4" s="637"/>
      <c r="D4" s="637"/>
      <c r="E4" s="637"/>
      <c r="F4" s="43"/>
      <c r="G4" s="43"/>
      <c r="H4" s="5"/>
      <c r="I4" s="5"/>
      <c r="J4" s="5"/>
      <c r="K4" s="55"/>
      <c r="L4" s="56" t="s">
        <v>333</v>
      </c>
      <c r="M4" s="57"/>
      <c r="N4" s="57"/>
      <c r="O4" s="57"/>
      <c r="P4" s="57"/>
      <c r="Q4" s="58"/>
      <c r="R4" s="59"/>
      <c r="S4" s="59"/>
    </row>
    <row r="5" spans="2:25" ht="12.75" x14ac:dyDescent="0.2">
      <c r="B5" s="25"/>
      <c r="D5" s="60" t="s">
        <v>319</v>
      </c>
      <c r="J5" s="246"/>
      <c r="K5" s="296" t="s">
        <v>677</v>
      </c>
      <c r="L5" s="245" t="s">
        <v>321</v>
      </c>
      <c r="M5" s="139">
        <f t="shared" ref="M5:Q8" si="0">SUMIF($B$10:$B$140,$R5,E$10:E$140)</f>
        <v>0</v>
      </c>
      <c r="N5" s="302">
        <f t="shared" si="0"/>
        <v>0</v>
      </c>
      <c r="O5" s="299">
        <f t="shared" si="0"/>
        <v>0</v>
      </c>
      <c r="P5" s="140">
        <f t="shared" si="0"/>
        <v>0</v>
      </c>
      <c r="Q5" s="140">
        <f t="shared" si="0"/>
        <v>0</v>
      </c>
      <c r="R5" s="43" t="str">
        <f>CONCATENATE(K5," ",L5)</f>
        <v>E-2.7 Personnel Services</v>
      </c>
      <c r="V5" s="63" t="s">
        <v>348</v>
      </c>
    </row>
    <row r="6" spans="2:25" ht="12.75" customHeight="1" x14ac:dyDescent="0.2">
      <c r="E6" s="663" t="str">
        <f ca="1">'Instructions (Please Read)'!$P$2-3&amp;"-"&amp;'Instructions (Please Read)'!$P$2-2&amp;" Actual"</f>
        <v>2015-2016 Actual</v>
      </c>
      <c r="F6" s="664" t="str">
        <f ca="1">'Instructions (Please Read)'!$P$2-2&amp;"-"&amp;'Instructions (Please Read)'!$P$2-1&amp;" Estimated"</f>
        <v>2016-2017 Estimated</v>
      </c>
      <c r="G6" s="665" t="str">
        <f ca="1">'Instructions (Please Read)'!$P$2-1&amp;"-"&amp;'Instructions (Please Read)'!$P$2&amp;" Proposed"</f>
        <v>2017-2018 Proposed</v>
      </c>
      <c r="H6" s="663" t="str">
        <f>IF('Instructions (Please Read)'!$B$1="Proposed Budget","Pending Approval","Final Approval")</f>
        <v>Final Approval</v>
      </c>
      <c r="I6" s="663" t="s">
        <v>617</v>
      </c>
      <c r="J6" s="246"/>
      <c r="K6" s="296" t="s">
        <v>673</v>
      </c>
      <c r="L6" s="245" t="s">
        <v>322</v>
      </c>
      <c r="M6" s="35">
        <f t="shared" si="0"/>
        <v>0</v>
      </c>
      <c r="N6" s="303">
        <f t="shared" si="0"/>
        <v>0</v>
      </c>
      <c r="O6" s="200">
        <f t="shared" si="0"/>
        <v>0</v>
      </c>
      <c r="P6" s="37">
        <f t="shared" si="0"/>
        <v>0</v>
      </c>
      <c r="Q6" s="37">
        <f t="shared" si="0"/>
        <v>0</v>
      </c>
      <c r="R6" s="43" t="str">
        <f>CONCATENATE(K6," ",L6)</f>
        <v>E-3.6 Board Expenses</v>
      </c>
    </row>
    <row r="7" spans="2:25" ht="13.5" customHeight="1" x14ac:dyDescent="0.2">
      <c r="E7" s="663" t="str">
        <f ca="1">'Instructions (Please Read)'!$P$2-3&amp;"-"&amp;'Instructions (Please Read)'!$P$2-2&amp;" Actual"</f>
        <v>2015-2016 Actual</v>
      </c>
      <c r="F7" s="664" t="str">
        <f ca="1">'Instructions (Please Read)'!$P$2-2&amp;"-"&amp;'Instructions (Please Read)'!$P$2-1&amp;" Estimated"</f>
        <v>2016-2017 Estimated</v>
      </c>
      <c r="G7" s="665" t="str">
        <f ca="1">'Instructions (Please Read)'!$P$2-1&amp;"-"&amp;'Instructions (Please Read)'!$P$2&amp;" Proposed"</f>
        <v>2017-2018 Proposed</v>
      </c>
      <c r="H7" s="663" t="str">
        <f>IF('Instructions (Please Read)'!$B$1="Proposed Budget","Pending Approval","Final Approval")</f>
        <v>Final Approval</v>
      </c>
      <c r="I7" s="663" t="s">
        <v>617</v>
      </c>
      <c r="J7" s="246"/>
      <c r="K7" s="296" t="s">
        <v>675</v>
      </c>
      <c r="L7" s="245" t="s">
        <v>323</v>
      </c>
      <c r="M7" s="35">
        <f t="shared" si="0"/>
        <v>0</v>
      </c>
      <c r="N7" s="303">
        <f t="shared" si="0"/>
        <v>0</v>
      </c>
      <c r="O7" s="200">
        <f t="shared" si="0"/>
        <v>0</v>
      </c>
      <c r="P7" s="37">
        <f t="shared" si="0"/>
        <v>0</v>
      </c>
      <c r="Q7" s="37">
        <f t="shared" si="0"/>
        <v>0</v>
      </c>
      <c r="R7" s="43" t="str">
        <f>CONCATENATE(K7," ",L7)</f>
        <v>E-4.6 Contractual Services</v>
      </c>
      <c r="T7" s="63" t="s">
        <v>338</v>
      </c>
      <c r="U7" s="61" t="s">
        <v>317</v>
      </c>
      <c r="V7" s="61" t="s">
        <v>314</v>
      </c>
      <c r="W7" s="61" t="s">
        <v>318</v>
      </c>
    </row>
    <row r="8" spans="2:25" ht="13.5" thickBot="1" x14ac:dyDescent="0.25">
      <c r="B8" s="64" t="s">
        <v>347</v>
      </c>
      <c r="D8" s="63" t="s">
        <v>313</v>
      </c>
      <c r="E8" s="53" t="s">
        <v>91</v>
      </c>
      <c r="F8" s="283"/>
      <c r="G8" s="5"/>
      <c r="H8" s="5"/>
      <c r="I8" s="5"/>
      <c r="J8" s="247"/>
      <c r="K8" s="296" t="s">
        <v>671</v>
      </c>
      <c r="L8" s="65" t="s">
        <v>324</v>
      </c>
      <c r="M8" s="38">
        <f t="shared" si="0"/>
        <v>0</v>
      </c>
      <c r="N8" s="304">
        <f t="shared" si="0"/>
        <v>0</v>
      </c>
      <c r="O8" s="300">
        <f t="shared" si="0"/>
        <v>0</v>
      </c>
      <c r="P8" s="39">
        <f t="shared" si="0"/>
        <v>0</v>
      </c>
      <c r="Q8" s="39">
        <f t="shared" si="0"/>
        <v>0</v>
      </c>
      <c r="R8" s="43" t="str">
        <f>CONCATENATE(K8," ",L8)</f>
        <v>E-5.8 Other</v>
      </c>
    </row>
    <row r="9" spans="2:25" ht="13.5" thickBot="1" x14ac:dyDescent="0.25">
      <c r="F9" s="284"/>
      <c r="J9" s="246"/>
      <c r="K9" s="296"/>
      <c r="L9" s="56" t="s">
        <v>334</v>
      </c>
      <c r="M9" s="66"/>
      <c r="N9" s="66"/>
      <c r="O9" s="66"/>
      <c r="P9" s="66"/>
      <c r="Q9" s="67"/>
      <c r="R9" s="43" t="str">
        <f t="shared" ref="R9:R14" si="1">CONCATENATE(K10," ",L10)</f>
        <v>E-7.6 Personnel Services</v>
      </c>
    </row>
    <row r="10" spans="2:25" ht="12.75" x14ac:dyDescent="0.2">
      <c r="B10" s="130"/>
      <c r="C10" s="285" t="str">
        <f t="shared" ref="C10:C73" si="2">HYPERLINK("#"&amp;ADDRESS(ROW(),COLUMN()-1),"")</f>
        <v/>
      </c>
      <c r="D10" s="131"/>
      <c r="E10" s="40"/>
      <c r="F10" s="271"/>
      <c r="G10" s="41"/>
      <c r="H10" s="41" t="str">
        <f>IF(G10="","",G10)</f>
        <v/>
      </c>
      <c r="I10" s="41" t="str">
        <f>IF(H10="","",H10)</f>
        <v/>
      </c>
      <c r="J10" s="246"/>
      <c r="K10" s="296" t="s">
        <v>790</v>
      </c>
      <c r="L10" s="245" t="s">
        <v>321</v>
      </c>
      <c r="M10" s="139">
        <f t="shared" ref="M10:Q15" si="3">SUMIF($B$10:$B$140,$R9,E$10:E$140)</f>
        <v>0</v>
      </c>
      <c r="N10" s="302">
        <f t="shared" si="3"/>
        <v>0</v>
      </c>
      <c r="O10" s="299">
        <f t="shared" si="3"/>
        <v>0</v>
      </c>
      <c r="P10" s="140">
        <f t="shared" si="3"/>
        <v>0</v>
      </c>
      <c r="Q10" s="140">
        <f t="shared" si="3"/>
        <v>0</v>
      </c>
      <c r="R10" s="43" t="str">
        <f t="shared" si="1"/>
        <v>E-8.5 Travel</v>
      </c>
      <c r="U10" s="43"/>
      <c r="V10" s="68" t="s">
        <v>41</v>
      </c>
      <c r="W10" s="69"/>
      <c r="X10" s="62"/>
    </row>
    <row r="11" spans="2:25" ht="12.75" x14ac:dyDescent="0.2">
      <c r="B11" s="132"/>
      <c r="C11" s="285" t="str">
        <f t="shared" si="2"/>
        <v/>
      </c>
      <c r="D11" s="133"/>
      <c r="E11" s="40"/>
      <c r="F11" s="271"/>
      <c r="G11" s="41"/>
      <c r="H11" s="41" t="str">
        <f t="shared" ref="H11:I11" si="4">IF(G11="","",G11)</f>
        <v/>
      </c>
      <c r="I11" s="41" t="str">
        <f t="shared" si="4"/>
        <v/>
      </c>
      <c r="J11" s="247"/>
      <c r="K11" s="296" t="s">
        <v>743</v>
      </c>
      <c r="L11" s="65" t="s">
        <v>48</v>
      </c>
      <c r="M11" s="35">
        <f t="shared" si="3"/>
        <v>0</v>
      </c>
      <c r="N11" s="303">
        <f t="shared" si="3"/>
        <v>0</v>
      </c>
      <c r="O11" s="200">
        <f t="shared" si="3"/>
        <v>0</v>
      </c>
      <c r="P11" s="37">
        <f t="shared" si="3"/>
        <v>0</v>
      </c>
      <c r="Q11" s="37">
        <f t="shared" si="3"/>
        <v>0</v>
      </c>
      <c r="R11" s="43" t="str">
        <f t="shared" si="1"/>
        <v>E-9.5 Operating supplies</v>
      </c>
      <c r="U11" s="43"/>
      <c r="V11" s="70"/>
      <c r="W11" s="71"/>
      <c r="X11" s="43"/>
    </row>
    <row r="12" spans="2:25" ht="12.75" x14ac:dyDescent="0.2">
      <c r="B12" s="132"/>
      <c r="C12" s="285" t="str">
        <f t="shared" si="2"/>
        <v/>
      </c>
      <c r="D12" s="133"/>
      <c r="E12" s="40"/>
      <c r="F12" s="271"/>
      <c r="G12" s="41"/>
      <c r="H12" s="41" t="str">
        <f t="shared" ref="H12:I12" si="5">IF(G12="","",G12)</f>
        <v/>
      </c>
      <c r="I12" s="41" t="str">
        <f t="shared" si="5"/>
        <v/>
      </c>
      <c r="J12" s="247"/>
      <c r="K12" s="296" t="s">
        <v>744</v>
      </c>
      <c r="L12" s="245" t="s">
        <v>325</v>
      </c>
      <c r="M12" s="35">
        <f t="shared" si="3"/>
        <v>0</v>
      </c>
      <c r="N12" s="303">
        <f t="shared" si="3"/>
        <v>0</v>
      </c>
      <c r="O12" s="200">
        <f t="shared" si="3"/>
        <v>0</v>
      </c>
      <c r="P12" s="37">
        <f t="shared" si="3"/>
        <v>0</v>
      </c>
      <c r="Q12" s="37">
        <f t="shared" si="3"/>
        <v>0</v>
      </c>
      <c r="R12" s="43" t="str">
        <f t="shared" si="1"/>
        <v>E-10.5 Program Services</v>
      </c>
      <c r="U12" s="43"/>
      <c r="V12" s="43"/>
      <c r="W12" s="43"/>
      <c r="X12" s="43"/>
    </row>
    <row r="13" spans="2:25" ht="12.75" x14ac:dyDescent="0.2">
      <c r="B13" s="132"/>
      <c r="C13" s="285" t="str">
        <f t="shared" si="2"/>
        <v/>
      </c>
      <c r="D13" s="133"/>
      <c r="E13" s="40"/>
      <c r="F13" s="271"/>
      <c r="G13" s="41"/>
      <c r="H13" s="41" t="str">
        <f t="shared" ref="H13:I13" si="6">IF(G13="","",G13)</f>
        <v/>
      </c>
      <c r="I13" s="41" t="str">
        <f t="shared" si="6"/>
        <v/>
      </c>
      <c r="J13" s="247"/>
      <c r="K13" s="296" t="s">
        <v>745</v>
      </c>
      <c r="L13" s="245" t="s">
        <v>326</v>
      </c>
      <c r="M13" s="35">
        <f t="shared" si="3"/>
        <v>0</v>
      </c>
      <c r="N13" s="303">
        <f t="shared" si="3"/>
        <v>0</v>
      </c>
      <c r="O13" s="200">
        <f t="shared" si="3"/>
        <v>0</v>
      </c>
      <c r="P13" s="37">
        <f t="shared" si="3"/>
        <v>0</v>
      </c>
      <c r="Q13" s="37">
        <f t="shared" si="3"/>
        <v>0</v>
      </c>
      <c r="R13" s="43" t="str">
        <f t="shared" si="1"/>
        <v>E-11.5 Contractual Arrangements</v>
      </c>
      <c r="U13" s="62"/>
      <c r="V13" s="72" t="s">
        <v>42</v>
      </c>
      <c r="W13" s="72"/>
      <c r="X13" s="72"/>
      <c r="Y13" s="57"/>
    </row>
    <row r="14" spans="2:25" ht="12.75" x14ac:dyDescent="0.2">
      <c r="B14" s="132"/>
      <c r="C14" s="285" t="str">
        <f t="shared" si="2"/>
        <v/>
      </c>
      <c r="D14" s="133"/>
      <c r="E14" s="34"/>
      <c r="F14" s="271"/>
      <c r="G14" s="41"/>
      <c r="H14" s="13" t="str">
        <f t="shared" ref="H14:I14" si="7">IF(G14="","",G14)</f>
        <v/>
      </c>
      <c r="I14" s="41" t="str">
        <f t="shared" si="7"/>
        <v/>
      </c>
      <c r="J14" s="247"/>
      <c r="K14" s="296" t="s">
        <v>746</v>
      </c>
      <c r="L14" s="65" t="s">
        <v>327</v>
      </c>
      <c r="M14" s="35">
        <f t="shared" si="3"/>
        <v>0</v>
      </c>
      <c r="N14" s="303">
        <f t="shared" si="3"/>
        <v>0</v>
      </c>
      <c r="O14" s="200">
        <f t="shared" si="3"/>
        <v>0</v>
      </c>
      <c r="P14" s="37">
        <f t="shared" si="3"/>
        <v>0</v>
      </c>
      <c r="Q14" s="37">
        <f t="shared" si="3"/>
        <v>0</v>
      </c>
      <c r="R14" s="43" t="str">
        <f t="shared" si="1"/>
        <v>E-12.5 Other operations</v>
      </c>
      <c r="U14" s="59" t="s">
        <v>126</v>
      </c>
      <c r="V14" s="70" t="s">
        <v>43</v>
      </c>
      <c r="W14" s="70"/>
      <c r="X14" s="43"/>
    </row>
    <row r="15" spans="2:25" ht="13.5" thickBot="1" x14ac:dyDescent="0.25">
      <c r="B15" s="132"/>
      <c r="C15" s="285" t="str">
        <f t="shared" si="2"/>
        <v/>
      </c>
      <c r="D15" s="134"/>
      <c r="E15" s="34"/>
      <c r="F15" s="271"/>
      <c r="G15" s="41"/>
      <c r="H15" s="13" t="str">
        <f t="shared" ref="H15:I15" si="8">IF(G15="","",G15)</f>
        <v/>
      </c>
      <c r="I15" s="41" t="str">
        <f t="shared" si="8"/>
        <v/>
      </c>
      <c r="J15" s="247"/>
      <c r="K15" s="296" t="s">
        <v>752</v>
      </c>
      <c r="L15" s="65" t="s">
        <v>328</v>
      </c>
      <c r="M15" s="38">
        <f t="shared" si="3"/>
        <v>0</v>
      </c>
      <c r="N15" s="304">
        <f t="shared" si="3"/>
        <v>0</v>
      </c>
      <c r="O15" s="300">
        <f t="shared" si="3"/>
        <v>0</v>
      </c>
      <c r="P15" s="39">
        <f t="shared" si="3"/>
        <v>0</v>
      </c>
      <c r="Q15" s="39">
        <f t="shared" si="3"/>
        <v>0</v>
      </c>
      <c r="R15" s="43" t="str">
        <f>CONCATENATE(K17," ",L17)</f>
        <v>E-14.7 Insurance</v>
      </c>
      <c r="U15" s="74" t="s">
        <v>127</v>
      </c>
      <c r="V15" s="43"/>
      <c r="W15" s="43" t="s">
        <v>44</v>
      </c>
      <c r="X15" s="43"/>
    </row>
    <row r="16" spans="2:25" ht="13.5" thickBot="1" x14ac:dyDescent="0.25">
      <c r="B16" s="132"/>
      <c r="C16" s="285" t="str">
        <f t="shared" si="2"/>
        <v/>
      </c>
      <c r="D16" s="134"/>
      <c r="E16" s="34"/>
      <c r="F16" s="271"/>
      <c r="G16" s="41"/>
      <c r="H16" s="13" t="str">
        <f t="shared" ref="H16:I16" si="9">IF(G16="","",G16)</f>
        <v/>
      </c>
      <c r="I16" s="41" t="str">
        <f t="shared" si="9"/>
        <v/>
      </c>
      <c r="J16" s="246"/>
      <c r="K16" s="296"/>
      <c r="L16" s="56" t="s">
        <v>335</v>
      </c>
      <c r="M16" s="66"/>
      <c r="N16" s="66"/>
      <c r="O16" s="66"/>
      <c r="P16" s="66"/>
      <c r="Q16" s="67"/>
      <c r="R16" s="43" t="str">
        <f>CONCATENATE(K18," ",L18)</f>
        <v>E-15.9 Indirect payroll costs</v>
      </c>
      <c r="U16" s="74" t="s">
        <v>128</v>
      </c>
      <c r="V16" s="43"/>
      <c r="W16" s="43" t="s">
        <v>45</v>
      </c>
      <c r="X16" s="43"/>
    </row>
    <row r="17" spans="2:24" ht="12.75" x14ac:dyDescent="0.2">
      <c r="B17" s="132"/>
      <c r="C17" s="285" t="str">
        <f t="shared" si="2"/>
        <v/>
      </c>
      <c r="D17" s="134"/>
      <c r="E17" s="34"/>
      <c r="F17" s="271"/>
      <c r="G17" s="41"/>
      <c r="H17" s="13" t="str">
        <f t="shared" ref="H17:I17" si="10">IF(G17="","",G17)</f>
        <v/>
      </c>
      <c r="I17" s="41" t="str">
        <f t="shared" si="10"/>
        <v/>
      </c>
      <c r="J17" s="246"/>
      <c r="K17" s="296" t="s">
        <v>759</v>
      </c>
      <c r="L17" s="65" t="s">
        <v>65</v>
      </c>
      <c r="M17" s="139">
        <f t="shared" ref="M17:Q18" si="11">SUMIF($B$10:$B$140,$R15,E$10:E$140)</f>
        <v>0</v>
      </c>
      <c r="N17" s="302">
        <f t="shared" si="11"/>
        <v>0</v>
      </c>
      <c r="O17" s="299">
        <f t="shared" si="11"/>
        <v>0</v>
      </c>
      <c r="P17" s="140">
        <f t="shared" si="11"/>
        <v>0</v>
      </c>
      <c r="Q17" s="140">
        <f t="shared" si="11"/>
        <v>0</v>
      </c>
      <c r="R17" s="43" t="str">
        <f>CONCATENATE(K20," ",L20)</f>
        <v>E-1.7 Capital Outlay</v>
      </c>
      <c r="U17" s="74" t="s">
        <v>129</v>
      </c>
      <c r="V17" s="43"/>
      <c r="W17" s="43" t="s">
        <v>46</v>
      </c>
      <c r="X17" s="43"/>
    </row>
    <row r="18" spans="2:24" ht="13.5" thickBot="1" x14ac:dyDescent="0.25">
      <c r="B18" s="132"/>
      <c r="C18" s="285" t="str">
        <f t="shared" si="2"/>
        <v/>
      </c>
      <c r="D18" s="134"/>
      <c r="E18" s="34"/>
      <c r="F18" s="271"/>
      <c r="G18" s="41"/>
      <c r="H18" s="13" t="str">
        <f t="shared" ref="H18:I18" si="12">IF(G18="","",G18)</f>
        <v/>
      </c>
      <c r="I18" s="41" t="str">
        <f t="shared" si="12"/>
        <v/>
      </c>
      <c r="J18" s="246"/>
      <c r="K18" s="296" t="s">
        <v>768</v>
      </c>
      <c r="L18" s="65" t="s">
        <v>329</v>
      </c>
      <c r="M18" s="38">
        <f t="shared" si="11"/>
        <v>0</v>
      </c>
      <c r="N18" s="304">
        <f t="shared" si="11"/>
        <v>0</v>
      </c>
      <c r="O18" s="300">
        <f t="shared" si="11"/>
        <v>0</v>
      </c>
      <c r="P18" s="39">
        <f t="shared" si="11"/>
        <v>0</v>
      </c>
      <c r="Q18" s="39">
        <f t="shared" si="11"/>
        <v>0</v>
      </c>
      <c r="R18" s="43" t="str">
        <f>CONCATENATE(K22," ",L22)</f>
        <v>R-5.3 Miscellaneous</v>
      </c>
      <c r="U18" s="74" t="s">
        <v>130</v>
      </c>
      <c r="V18" s="43"/>
      <c r="W18" s="75" t="s">
        <v>11</v>
      </c>
      <c r="X18" s="43"/>
    </row>
    <row r="19" spans="2:24" ht="13.5" thickBot="1" x14ac:dyDescent="0.25">
      <c r="B19" s="132"/>
      <c r="C19" s="285" t="str">
        <f t="shared" si="2"/>
        <v/>
      </c>
      <c r="D19" s="134"/>
      <c r="E19" s="34"/>
      <c r="F19" s="271"/>
      <c r="G19" s="41"/>
      <c r="H19" s="13" t="str">
        <f t="shared" ref="H19:I19" si="13">IF(G19="","",G19)</f>
        <v/>
      </c>
      <c r="I19" s="41" t="str">
        <f t="shared" si="13"/>
        <v/>
      </c>
      <c r="J19" s="246"/>
      <c r="K19" s="296"/>
      <c r="L19" s="56" t="s">
        <v>336</v>
      </c>
      <c r="M19" s="66"/>
      <c r="N19" s="66"/>
      <c r="O19" s="66"/>
      <c r="P19" s="66"/>
      <c r="Q19" s="67"/>
      <c r="R19" s="43" t="str">
        <f>CONCATENATE(K23," ",L23)</f>
        <v>C-3.9 Reserve for Capital Outlay</v>
      </c>
      <c r="U19" s="74" t="s">
        <v>131</v>
      </c>
      <c r="V19" s="43"/>
      <c r="W19" s="48"/>
      <c r="X19" s="43"/>
    </row>
    <row r="20" spans="2:24" ht="13.5" thickBot="1" x14ac:dyDescent="0.25">
      <c r="B20" s="132"/>
      <c r="C20" s="285" t="str">
        <f t="shared" si="2"/>
        <v/>
      </c>
      <c r="D20" s="134"/>
      <c r="E20" s="34"/>
      <c r="F20" s="271"/>
      <c r="G20" s="41"/>
      <c r="H20" s="13" t="str">
        <f t="shared" ref="H20:I20" si="14">IF(G20="","",G20)</f>
        <v/>
      </c>
      <c r="I20" s="41" t="str">
        <f t="shared" si="14"/>
        <v/>
      </c>
      <c r="J20" s="246"/>
      <c r="K20" s="296" t="s">
        <v>345</v>
      </c>
      <c r="L20" s="245" t="s">
        <v>31</v>
      </c>
      <c r="M20" s="141">
        <f>SUMIF($B$10:$B$140,$R17,E$10:E$140)</f>
        <v>0</v>
      </c>
      <c r="N20" s="305">
        <f>SUMIF($B$10:$B$140,$R17,F$10:F$140)</f>
        <v>0</v>
      </c>
      <c r="O20" s="204">
        <f>SUMIF($B$10:$B$140,$R17,G$10:G$140)</f>
        <v>0</v>
      </c>
      <c r="P20" s="20">
        <f>SUMIF($B$10:$B$140,$R17,H$10:H$140)</f>
        <v>0</v>
      </c>
      <c r="Q20" s="20">
        <f>SUMIF($B$10:$B$140,$R17,I$10:I$140)</f>
        <v>0</v>
      </c>
      <c r="R20" s="43" t="str">
        <f>CONCATENATE(K24," ",L24)</f>
        <v>C-4.9 Other Reserve</v>
      </c>
      <c r="T20" s="76" t="s">
        <v>132</v>
      </c>
      <c r="U20" s="76" t="s">
        <v>132</v>
      </c>
      <c r="V20" s="43"/>
      <c r="W20" s="77"/>
      <c r="X20" s="43"/>
    </row>
    <row r="21" spans="2:24" ht="13.5" thickBot="1" x14ac:dyDescent="0.25">
      <c r="B21" s="132"/>
      <c r="C21" s="285" t="str">
        <f t="shared" si="2"/>
        <v/>
      </c>
      <c r="D21" s="134"/>
      <c r="E21" s="34"/>
      <c r="F21" s="271"/>
      <c r="G21" s="41"/>
      <c r="H21" s="13" t="str">
        <f t="shared" ref="H21:I21" si="15">IF(G21="","",G21)</f>
        <v/>
      </c>
      <c r="I21" s="41" t="str">
        <f t="shared" si="15"/>
        <v/>
      </c>
      <c r="J21" s="246"/>
      <c r="K21" s="296"/>
      <c r="L21" s="56" t="s">
        <v>349</v>
      </c>
      <c r="M21" s="66"/>
      <c r="N21" s="66"/>
      <c r="O21" s="66"/>
      <c r="P21" s="66"/>
      <c r="Q21" s="67"/>
      <c r="R21" s="43" t="str">
        <f>CONCATENATE(K25," ",L25)</f>
        <v>R-6.5 Other Forecasted Revenues</v>
      </c>
      <c r="U21" s="43"/>
      <c r="V21" s="43"/>
      <c r="W21" s="78"/>
      <c r="X21" s="43"/>
    </row>
    <row r="22" spans="2:24" ht="12.75" x14ac:dyDescent="0.2">
      <c r="B22" s="132"/>
      <c r="C22" s="285" t="str">
        <f t="shared" si="2"/>
        <v/>
      </c>
      <c r="D22" s="134"/>
      <c r="E22" s="34"/>
      <c r="F22" s="271"/>
      <c r="G22" s="41"/>
      <c r="H22" s="13" t="str">
        <f t="shared" ref="H22:I22" si="16">IF(G22="","",G22)</f>
        <v/>
      </c>
      <c r="I22" s="41" t="str">
        <f t="shared" si="16"/>
        <v/>
      </c>
      <c r="J22" s="246"/>
      <c r="K22" s="296" t="s">
        <v>629</v>
      </c>
      <c r="L22" s="65" t="s">
        <v>330</v>
      </c>
      <c r="M22" s="139">
        <f t="shared" ref="M22:Q25" si="17">SUMIF($B$10:$B$140,$R18,E$10:E$140)</f>
        <v>0</v>
      </c>
      <c r="N22" s="302">
        <f t="shared" si="17"/>
        <v>0</v>
      </c>
      <c r="O22" s="299">
        <f t="shared" si="17"/>
        <v>0</v>
      </c>
      <c r="P22" s="140">
        <f t="shared" si="17"/>
        <v>0</v>
      </c>
      <c r="Q22" s="140">
        <f t="shared" si="17"/>
        <v>0</v>
      </c>
      <c r="U22" s="59" t="s">
        <v>133</v>
      </c>
      <c r="V22" s="70" t="s">
        <v>47</v>
      </c>
      <c r="W22" s="70"/>
      <c r="X22" s="43"/>
    </row>
    <row r="23" spans="2:24" ht="12.75" x14ac:dyDescent="0.2">
      <c r="B23" s="132"/>
      <c r="C23" s="285" t="str">
        <f t="shared" si="2"/>
        <v/>
      </c>
      <c r="D23" s="134"/>
      <c r="E23" s="34"/>
      <c r="F23" s="271"/>
      <c r="G23" s="41"/>
      <c r="H23" s="13" t="str">
        <f t="shared" ref="H23:I23" si="18">IF(G23="","",G23)</f>
        <v/>
      </c>
      <c r="I23" s="41" t="str">
        <f t="shared" si="18"/>
        <v/>
      </c>
      <c r="J23" s="246"/>
      <c r="K23" s="296" t="s">
        <v>772</v>
      </c>
      <c r="L23" s="65" t="s">
        <v>351</v>
      </c>
      <c r="M23" s="35">
        <f t="shared" si="17"/>
        <v>0</v>
      </c>
      <c r="N23" s="303">
        <f t="shared" si="17"/>
        <v>0</v>
      </c>
      <c r="O23" s="200">
        <f t="shared" si="17"/>
        <v>0</v>
      </c>
      <c r="P23" s="37">
        <f t="shared" si="17"/>
        <v>0</v>
      </c>
      <c r="Q23" s="37">
        <f t="shared" si="17"/>
        <v>0</v>
      </c>
      <c r="R23" s="5">
        <f>SUM(E63:H140)</f>
        <v>0</v>
      </c>
      <c r="U23" s="74" t="s">
        <v>135</v>
      </c>
      <c r="V23" s="43"/>
      <c r="W23" s="43" t="s">
        <v>48</v>
      </c>
      <c r="X23" s="43"/>
    </row>
    <row r="24" spans="2:24" ht="12.75" x14ac:dyDescent="0.2">
      <c r="B24" s="132"/>
      <c r="C24" s="285" t="str">
        <f t="shared" si="2"/>
        <v/>
      </c>
      <c r="D24" s="134"/>
      <c r="E24" s="34"/>
      <c r="F24" s="271"/>
      <c r="G24" s="41"/>
      <c r="H24" s="13" t="str">
        <f t="shared" ref="H24:I24" si="19">IF(G24="","",G24)</f>
        <v/>
      </c>
      <c r="I24" s="41" t="str">
        <f t="shared" si="19"/>
        <v/>
      </c>
      <c r="J24" s="246"/>
      <c r="K24" s="296" t="s">
        <v>779</v>
      </c>
      <c r="L24" s="79" t="s">
        <v>331</v>
      </c>
      <c r="M24" s="35">
        <f t="shared" si="17"/>
        <v>0</v>
      </c>
      <c r="N24" s="303">
        <f t="shared" si="17"/>
        <v>0</v>
      </c>
      <c r="O24" s="200">
        <f t="shared" si="17"/>
        <v>0</v>
      </c>
      <c r="P24" s="37">
        <f t="shared" si="17"/>
        <v>0</v>
      </c>
      <c r="Q24" s="37">
        <f t="shared" si="17"/>
        <v>0</v>
      </c>
      <c r="R24" s="43" t="s">
        <v>370</v>
      </c>
      <c r="U24" s="74" t="s">
        <v>134</v>
      </c>
      <c r="V24" s="43"/>
      <c r="W24" s="43" t="s">
        <v>49</v>
      </c>
      <c r="X24" s="43"/>
    </row>
    <row r="25" spans="2:24" ht="13.5" thickBot="1" x14ac:dyDescent="0.25">
      <c r="B25" s="132"/>
      <c r="C25" s="285" t="str">
        <f t="shared" si="2"/>
        <v/>
      </c>
      <c r="D25" s="134"/>
      <c r="E25" s="34"/>
      <c r="F25" s="271"/>
      <c r="G25" s="41"/>
      <c r="H25" s="13" t="str">
        <f t="shared" ref="H25:I25" si="20">IF(G25="","",G25)</f>
        <v/>
      </c>
      <c r="I25" s="41" t="str">
        <f t="shared" si="20"/>
        <v/>
      </c>
      <c r="J25" s="246"/>
      <c r="K25" s="297" t="s">
        <v>710</v>
      </c>
      <c r="L25" s="80" t="s">
        <v>332</v>
      </c>
      <c r="M25" s="38">
        <f t="shared" si="17"/>
        <v>0</v>
      </c>
      <c r="N25" s="304">
        <f t="shared" si="17"/>
        <v>0</v>
      </c>
      <c r="O25" s="300">
        <f t="shared" si="17"/>
        <v>0</v>
      </c>
      <c r="P25" s="39">
        <f t="shared" si="17"/>
        <v>0</v>
      </c>
      <c r="Q25" s="39">
        <f t="shared" si="17"/>
        <v>0</v>
      </c>
      <c r="U25" s="74" t="s">
        <v>136</v>
      </c>
      <c r="V25" s="43"/>
      <c r="W25" s="75" t="s">
        <v>11</v>
      </c>
      <c r="X25" s="43"/>
    </row>
    <row r="26" spans="2:24" ht="12.75" x14ac:dyDescent="0.2">
      <c r="B26" s="132"/>
      <c r="C26" s="285" t="str">
        <f t="shared" si="2"/>
        <v/>
      </c>
      <c r="D26" s="134"/>
      <c r="E26" s="34"/>
      <c r="F26" s="271"/>
      <c r="G26" s="41"/>
      <c r="H26" s="13" t="str">
        <f t="shared" ref="H26:I26" si="21">IF(G26="","",G26)</f>
        <v/>
      </c>
      <c r="I26" s="41" t="str">
        <f t="shared" si="21"/>
        <v/>
      </c>
      <c r="M26" s="81"/>
      <c r="N26" s="81"/>
      <c r="U26" s="74" t="s">
        <v>137</v>
      </c>
      <c r="V26" s="43"/>
      <c r="W26" s="48"/>
      <c r="X26" s="43"/>
    </row>
    <row r="27" spans="2:24" ht="12.75" x14ac:dyDescent="0.2">
      <c r="B27" s="132"/>
      <c r="C27" s="285" t="str">
        <f t="shared" si="2"/>
        <v/>
      </c>
      <c r="D27" s="134"/>
      <c r="E27" s="34"/>
      <c r="F27" s="271"/>
      <c r="G27" s="41"/>
      <c r="H27" s="13" t="str">
        <f t="shared" ref="H27:I27" si="22">IF(G27="","",G27)</f>
        <v/>
      </c>
      <c r="I27" s="41" t="str">
        <f t="shared" si="22"/>
        <v/>
      </c>
      <c r="M27" s="5"/>
      <c r="T27" s="76" t="s">
        <v>138</v>
      </c>
      <c r="U27" s="76" t="s">
        <v>138</v>
      </c>
      <c r="V27" s="43"/>
      <c r="W27" s="77"/>
      <c r="X27" s="43"/>
    </row>
    <row r="28" spans="2:24" ht="12.75" x14ac:dyDescent="0.2">
      <c r="B28" s="132"/>
      <c r="C28" s="285" t="str">
        <f t="shared" si="2"/>
        <v/>
      </c>
      <c r="D28" s="134"/>
      <c r="E28" s="34"/>
      <c r="F28" s="271"/>
      <c r="G28" s="41"/>
      <c r="H28" s="13" t="str">
        <f t="shared" ref="H28:I28" si="23">IF(G28="","",G28)</f>
        <v/>
      </c>
      <c r="I28" s="41" t="str">
        <f t="shared" si="23"/>
        <v/>
      </c>
      <c r="U28" s="43"/>
      <c r="V28" s="43"/>
      <c r="W28" s="78"/>
      <c r="X28" s="43"/>
    </row>
    <row r="29" spans="2:24" ht="12.75" x14ac:dyDescent="0.2">
      <c r="B29" s="132"/>
      <c r="C29" s="285" t="str">
        <f t="shared" si="2"/>
        <v/>
      </c>
      <c r="D29" s="134"/>
      <c r="E29" s="34"/>
      <c r="F29" s="271"/>
      <c r="G29" s="41"/>
      <c r="H29" s="13" t="str">
        <f t="shared" ref="H29:I29" si="24">IF(G29="","",G29)</f>
        <v/>
      </c>
      <c r="I29" s="41" t="str">
        <f t="shared" si="24"/>
        <v/>
      </c>
      <c r="U29" s="59" t="s">
        <v>139</v>
      </c>
      <c r="V29" s="70" t="s">
        <v>50</v>
      </c>
      <c r="W29" s="70"/>
      <c r="X29" s="43"/>
    </row>
    <row r="30" spans="2:24" ht="12.75" x14ac:dyDescent="0.2">
      <c r="B30" s="132"/>
      <c r="C30" s="285" t="str">
        <f t="shared" si="2"/>
        <v/>
      </c>
      <c r="D30" s="134"/>
      <c r="E30" s="34"/>
      <c r="F30" s="271"/>
      <c r="G30" s="41"/>
      <c r="H30" s="13" t="str">
        <f t="shared" ref="H30:I30" si="25">IF(G30="","",G30)</f>
        <v/>
      </c>
      <c r="I30" s="41" t="str">
        <f t="shared" si="25"/>
        <v/>
      </c>
      <c r="M30" s="25"/>
      <c r="U30" s="74" t="s">
        <v>140</v>
      </c>
      <c r="V30" s="43"/>
      <c r="W30" s="43" t="s">
        <v>51</v>
      </c>
      <c r="X30" s="43"/>
    </row>
    <row r="31" spans="2:24" ht="12.75" x14ac:dyDescent="0.2">
      <c r="B31" s="132"/>
      <c r="C31" s="285" t="str">
        <f t="shared" si="2"/>
        <v/>
      </c>
      <c r="D31" s="134"/>
      <c r="E31" s="34"/>
      <c r="F31" s="271"/>
      <c r="G31" s="41"/>
      <c r="H31" s="13" t="str">
        <f t="shared" ref="H31:I31" si="26">IF(G31="","",G31)</f>
        <v/>
      </c>
      <c r="I31" s="41" t="str">
        <f t="shared" si="26"/>
        <v/>
      </c>
      <c r="M31" s="25"/>
      <c r="U31" s="74" t="s">
        <v>141</v>
      </c>
      <c r="V31" s="43"/>
      <c r="W31" s="43" t="s">
        <v>52</v>
      </c>
      <c r="X31" s="43"/>
    </row>
    <row r="32" spans="2:24" ht="12.75" x14ac:dyDescent="0.2">
      <c r="B32" s="132"/>
      <c r="C32" s="285" t="str">
        <f t="shared" si="2"/>
        <v/>
      </c>
      <c r="D32" s="134"/>
      <c r="E32" s="34"/>
      <c r="F32" s="271"/>
      <c r="G32" s="41"/>
      <c r="H32" s="13" t="str">
        <f t="shared" ref="H32:I32" si="27">IF(G32="","",G32)</f>
        <v/>
      </c>
      <c r="I32" s="41" t="str">
        <f t="shared" si="27"/>
        <v/>
      </c>
      <c r="M32" s="25"/>
      <c r="U32" s="74" t="s">
        <v>142</v>
      </c>
      <c r="V32" s="43"/>
      <c r="W32" s="75" t="s">
        <v>315</v>
      </c>
      <c r="X32" s="43"/>
    </row>
    <row r="33" spans="2:24" ht="12.75" x14ac:dyDescent="0.2">
      <c r="B33" s="132"/>
      <c r="C33" s="285" t="str">
        <f t="shared" si="2"/>
        <v/>
      </c>
      <c r="D33" s="134"/>
      <c r="E33" s="34"/>
      <c r="F33" s="271"/>
      <c r="G33" s="41"/>
      <c r="H33" s="13" t="str">
        <f t="shared" ref="H33:I33" si="28">IF(G33="","",G33)</f>
        <v/>
      </c>
      <c r="I33" s="41" t="str">
        <f t="shared" si="28"/>
        <v/>
      </c>
      <c r="M33" s="25"/>
      <c r="U33" s="74" t="s">
        <v>143</v>
      </c>
      <c r="V33" s="43"/>
      <c r="W33" s="48"/>
      <c r="X33" s="43"/>
    </row>
    <row r="34" spans="2:24" ht="12.75" x14ac:dyDescent="0.2">
      <c r="B34" s="132"/>
      <c r="C34" s="285" t="str">
        <f t="shared" si="2"/>
        <v/>
      </c>
      <c r="D34" s="134"/>
      <c r="E34" s="34"/>
      <c r="F34" s="271"/>
      <c r="G34" s="41"/>
      <c r="H34" s="13" t="str">
        <f t="shared" ref="H34:I34" si="29">IF(G34="","",G34)</f>
        <v/>
      </c>
      <c r="I34" s="41" t="str">
        <f t="shared" si="29"/>
        <v/>
      </c>
      <c r="M34" s="25"/>
      <c r="T34" s="76" t="s">
        <v>144</v>
      </c>
      <c r="U34" s="76" t="s">
        <v>144</v>
      </c>
      <c r="V34" s="43"/>
      <c r="W34" s="77"/>
      <c r="X34" s="43"/>
    </row>
    <row r="35" spans="2:24" ht="12.75" x14ac:dyDescent="0.2">
      <c r="B35" s="132"/>
      <c r="C35" s="285" t="str">
        <f t="shared" si="2"/>
        <v/>
      </c>
      <c r="D35" s="134"/>
      <c r="E35" s="34"/>
      <c r="F35" s="271"/>
      <c r="G35" s="41"/>
      <c r="H35" s="13" t="str">
        <f t="shared" ref="H35:I35" si="30">IF(G35="","",G35)</f>
        <v/>
      </c>
      <c r="I35" s="41" t="str">
        <f t="shared" si="30"/>
        <v/>
      </c>
      <c r="U35" s="43"/>
      <c r="V35" s="43"/>
      <c r="W35" s="43"/>
      <c r="X35" s="43"/>
    </row>
    <row r="36" spans="2:24" ht="12.75" x14ac:dyDescent="0.2">
      <c r="B36" s="132"/>
      <c r="C36" s="285" t="str">
        <f t="shared" si="2"/>
        <v/>
      </c>
      <c r="D36" s="134"/>
      <c r="E36" s="34"/>
      <c r="F36" s="271"/>
      <c r="G36" s="41"/>
      <c r="H36" s="13" t="str">
        <f t="shared" ref="H36:I36" si="31">IF(G36="","",G36)</f>
        <v/>
      </c>
      <c r="I36" s="41" t="str">
        <f t="shared" si="31"/>
        <v/>
      </c>
      <c r="U36" s="59" t="s">
        <v>145</v>
      </c>
      <c r="V36" s="82" t="s">
        <v>53</v>
      </c>
      <c r="W36" s="43"/>
      <c r="X36" s="43"/>
    </row>
    <row r="37" spans="2:24" ht="12.75" x14ac:dyDescent="0.2">
      <c r="B37" s="132"/>
      <c r="C37" s="285" t="str">
        <f t="shared" si="2"/>
        <v/>
      </c>
      <c r="D37" s="134"/>
      <c r="E37" s="34"/>
      <c r="F37" s="271"/>
      <c r="G37" s="41"/>
      <c r="H37" s="13" t="str">
        <f t="shared" ref="H37:I37" si="32">IF(G37="","",G37)</f>
        <v/>
      </c>
      <c r="I37" s="41" t="str">
        <f t="shared" si="32"/>
        <v/>
      </c>
      <c r="U37" s="74" t="s">
        <v>146</v>
      </c>
      <c r="V37" s="43"/>
      <c r="W37" s="43" t="s">
        <v>54</v>
      </c>
      <c r="X37" s="43"/>
    </row>
    <row r="38" spans="2:24" ht="12.75" x14ac:dyDescent="0.2">
      <c r="B38" s="132"/>
      <c r="C38" s="285" t="str">
        <f t="shared" si="2"/>
        <v/>
      </c>
      <c r="D38" s="134"/>
      <c r="E38" s="34"/>
      <c r="F38" s="271"/>
      <c r="G38" s="41"/>
      <c r="H38" s="13" t="str">
        <f t="shared" ref="H38:I38" si="33">IF(G38="","",G38)</f>
        <v/>
      </c>
      <c r="I38" s="41" t="str">
        <f t="shared" si="33"/>
        <v/>
      </c>
      <c r="U38" s="74" t="s">
        <v>147</v>
      </c>
      <c r="V38" s="43"/>
      <c r="W38" s="43" t="s">
        <v>55</v>
      </c>
      <c r="X38" s="43"/>
    </row>
    <row r="39" spans="2:24" ht="12.75" x14ac:dyDescent="0.2">
      <c r="B39" s="132"/>
      <c r="C39" s="285" t="str">
        <f t="shared" si="2"/>
        <v/>
      </c>
      <c r="D39" s="134"/>
      <c r="E39" s="34"/>
      <c r="F39" s="271"/>
      <c r="G39" s="41"/>
      <c r="H39" s="13" t="str">
        <f t="shared" ref="H39:I39" si="34">IF(G39="","",G39)</f>
        <v/>
      </c>
      <c r="I39" s="41" t="str">
        <f t="shared" si="34"/>
        <v/>
      </c>
      <c r="U39" s="74" t="s">
        <v>148</v>
      </c>
      <c r="V39" s="43"/>
      <c r="W39" s="43" t="s">
        <v>56</v>
      </c>
      <c r="X39" s="43"/>
    </row>
    <row r="40" spans="2:24" ht="12.75" x14ac:dyDescent="0.2">
      <c r="B40" s="132"/>
      <c r="C40" s="285" t="str">
        <f t="shared" si="2"/>
        <v/>
      </c>
      <c r="D40" s="134"/>
      <c r="E40" s="34"/>
      <c r="F40" s="271"/>
      <c r="G40" s="41"/>
      <c r="H40" s="13" t="str">
        <f t="shared" ref="H40:I40" si="35">IF(G40="","",G40)</f>
        <v/>
      </c>
      <c r="I40" s="41" t="str">
        <f t="shared" si="35"/>
        <v/>
      </c>
      <c r="U40" s="74" t="s">
        <v>149</v>
      </c>
      <c r="V40" s="43"/>
      <c r="W40" s="43" t="s">
        <v>57</v>
      </c>
      <c r="X40" s="43"/>
    </row>
    <row r="41" spans="2:24" ht="12.75" x14ac:dyDescent="0.2">
      <c r="B41" s="132"/>
      <c r="C41" s="285" t="str">
        <f t="shared" si="2"/>
        <v/>
      </c>
      <c r="D41" s="134"/>
      <c r="E41" s="34"/>
      <c r="F41" s="271"/>
      <c r="G41" s="41"/>
      <c r="H41" s="13" t="str">
        <f t="shared" ref="H41:I41" si="36">IF(G41="","",G41)</f>
        <v/>
      </c>
      <c r="I41" s="41" t="str">
        <f t="shared" si="36"/>
        <v/>
      </c>
      <c r="U41" s="74" t="s">
        <v>150</v>
      </c>
      <c r="V41" s="43"/>
      <c r="W41" s="75" t="s">
        <v>315</v>
      </c>
      <c r="X41" s="43"/>
    </row>
    <row r="42" spans="2:24" ht="12.75" x14ac:dyDescent="0.2">
      <c r="B42" s="132"/>
      <c r="C42" s="285" t="str">
        <f t="shared" si="2"/>
        <v/>
      </c>
      <c r="D42" s="134"/>
      <c r="E42" s="34"/>
      <c r="F42" s="271"/>
      <c r="G42" s="41"/>
      <c r="H42" s="13" t="str">
        <f t="shared" ref="H42:I42" si="37">IF(G42="","",G42)</f>
        <v/>
      </c>
      <c r="I42" s="41" t="str">
        <f t="shared" si="37"/>
        <v/>
      </c>
      <c r="U42" s="74" t="s">
        <v>151</v>
      </c>
      <c r="V42" s="43"/>
      <c r="W42" s="48"/>
      <c r="X42" s="43"/>
    </row>
    <row r="43" spans="2:24" ht="12.75" x14ac:dyDescent="0.2">
      <c r="B43" s="132"/>
      <c r="C43" s="285" t="str">
        <f t="shared" si="2"/>
        <v/>
      </c>
      <c r="D43" s="134"/>
      <c r="E43" s="34"/>
      <c r="F43" s="271"/>
      <c r="G43" s="41"/>
      <c r="H43" s="13" t="str">
        <f t="shared" ref="H43:I43" si="38">IF(G43="","",G43)</f>
        <v/>
      </c>
      <c r="I43" s="41" t="str">
        <f t="shared" si="38"/>
        <v/>
      </c>
      <c r="T43" s="76" t="s">
        <v>152</v>
      </c>
      <c r="U43" s="76" t="s">
        <v>152</v>
      </c>
      <c r="V43" s="43"/>
      <c r="W43" s="77"/>
      <c r="X43" s="43"/>
    </row>
    <row r="44" spans="2:24" ht="12.75" x14ac:dyDescent="0.2">
      <c r="B44" s="132"/>
      <c r="C44" s="285" t="str">
        <f t="shared" si="2"/>
        <v/>
      </c>
      <c r="D44" s="134"/>
      <c r="E44" s="34"/>
      <c r="F44" s="271"/>
      <c r="G44" s="41"/>
      <c r="H44" s="13" t="str">
        <f t="shared" ref="H44:I44" si="39">IF(G44="","",G44)</f>
        <v/>
      </c>
      <c r="I44" s="41" t="str">
        <f t="shared" si="39"/>
        <v/>
      </c>
      <c r="U44" s="59" t="s">
        <v>153</v>
      </c>
      <c r="V44" s="82" t="s">
        <v>58</v>
      </c>
      <c r="W44" s="43"/>
      <c r="X44" s="43"/>
    </row>
    <row r="45" spans="2:24" ht="12.75" x14ac:dyDescent="0.2">
      <c r="B45" s="132"/>
      <c r="C45" s="285" t="str">
        <f t="shared" si="2"/>
        <v/>
      </c>
      <c r="D45" s="134"/>
      <c r="E45" s="34"/>
      <c r="F45" s="271"/>
      <c r="G45" s="41"/>
      <c r="H45" s="13" t="str">
        <f t="shared" ref="H45:I45" si="40">IF(G45="","",G45)</f>
        <v/>
      </c>
      <c r="I45" s="41" t="str">
        <f t="shared" si="40"/>
        <v/>
      </c>
    </row>
    <row r="46" spans="2:24" ht="12.75" x14ac:dyDescent="0.2">
      <c r="B46" s="132"/>
      <c r="C46" s="285" t="str">
        <f t="shared" si="2"/>
        <v/>
      </c>
      <c r="D46" s="134"/>
      <c r="E46" s="34"/>
      <c r="F46" s="271"/>
      <c r="G46" s="41"/>
      <c r="H46" s="13" t="str">
        <f t="shared" ref="H46:I46" si="41">IF(G46="","",G46)</f>
        <v/>
      </c>
      <c r="I46" s="41" t="str">
        <f t="shared" si="41"/>
        <v/>
      </c>
      <c r="U46" s="43"/>
      <c r="V46" s="68" t="s">
        <v>59</v>
      </c>
      <c r="W46" s="83"/>
      <c r="X46" s="62"/>
    </row>
    <row r="47" spans="2:24" ht="12.75" x14ac:dyDescent="0.2">
      <c r="B47" s="132"/>
      <c r="C47" s="285" t="str">
        <f t="shared" si="2"/>
        <v/>
      </c>
      <c r="D47" s="134"/>
      <c r="E47" s="34"/>
      <c r="F47" s="271"/>
      <c r="G47" s="41"/>
      <c r="H47" s="13" t="str">
        <f t="shared" ref="H47:I47" si="42">IF(G47="","",G47)</f>
        <v/>
      </c>
      <c r="I47" s="41" t="str">
        <f t="shared" si="42"/>
        <v/>
      </c>
      <c r="U47" s="43"/>
      <c r="V47" s="84"/>
      <c r="W47" s="84"/>
      <c r="X47" s="43"/>
    </row>
    <row r="48" spans="2:24" ht="12.75" x14ac:dyDescent="0.2">
      <c r="B48" s="132"/>
      <c r="C48" s="285" t="str">
        <f t="shared" si="2"/>
        <v/>
      </c>
      <c r="D48" s="134"/>
      <c r="E48" s="34"/>
      <c r="F48" s="271"/>
      <c r="G48" s="41"/>
      <c r="H48" s="13" t="str">
        <f t="shared" ref="H48:I48" si="43">IF(G48="","",G48)</f>
        <v/>
      </c>
      <c r="I48" s="41" t="str">
        <f t="shared" si="43"/>
        <v/>
      </c>
      <c r="U48" s="43"/>
      <c r="V48" s="43"/>
      <c r="W48" s="43"/>
      <c r="X48" s="43"/>
    </row>
    <row r="49" spans="2:24" ht="12.75" x14ac:dyDescent="0.2">
      <c r="B49" s="132"/>
      <c r="C49" s="285" t="str">
        <f t="shared" si="2"/>
        <v/>
      </c>
      <c r="D49" s="134"/>
      <c r="E49" s="34"/>
      <c r="F49" s="271"/>
      <c r="G49" s="41"/>
      <c r="H49" s="13" t="str">
        <f t="shared" ref="H49:I49" si="44">IF(G49="","",G49)</f>
        <v/>
      </c>
      <c r="I49" s="41" t="str">
        <f t="shared" si="44"/>
        <v/>
      </c>
      <c r="U49" s="62"/>
      <c r="V49" s="72" t="s">
        <v>42</v>
      </c>
      <c r="W49" s="72"/>
      <c r="X49" s="73"/>
    </row>
    <row r="50" spans="2:24" ht="12.75" x14ac:dyDescent="0.2">
      <c r="B50" s="132"/>
      <c r="C50" s="285" t="str">
        <f t="shared" si="2"/>
        <v/>
      </c>
      <c r="D50" s="134"/>
      <c r="E50" s="34"/>
      <c r="F50" s="271"/>
      <c r="G50" s="41"/>
      <c r="H50" s="13" t="str">
        <f t="shared" ref="H50:I50" si="45">IF(G50="","",G50)</f>
        <v/>
      </c>
      <c r="I50" s="41" t="str">
        <f t="shared" si="45"/>
        <v/>
      </c>
      <c r="U50" s="59" t="s">
        <v>154</v>
      </c>
      <c r="V50" s="70" t="s">
        <v>43</v>
      </c>
      <c r="W50" s="70"/>
      <c r="X50" s="43"/>
    </row>
    <row r="51" spans="2:24" ht="12.75" x14ac:dyDescent="0.2">
      <c r="B51" s="132"/>
      <c r="C51" s="285" t="str">
        <f t="shared" si="2"/>
        <v/>
      </c>
      <c r="D51" s="134"/>
      <c r="E51" s="34"/>
      <c r="F51" s="271"/>
      <c r="G51" s="41"/>
      <c r="H51" s="13" t="str">
        <f t="shared" ref="H51:I51" si="46">IF(G51="","",G51)</f>
        <v/>
      </c>
      <c r="I51" s="41" t="str">
        <f t="shared" si="46"/>
        <v/>
      </c>
      <c r="U51" s="74" t="s">
        <v>155</v>
      </c>
      <c r="V51" s="43"/>
      <c r="W51" s="43" t="s">
        <v>60</v>
      </c>
      <c r="X51" s="43"/>
    </row>
    <row r="52" spans="2:24" ht="12.75" x14ac:dyDescent="0.2">
      <c r="B52" s="132"/>
      <c r="C52" s="285" t="str">
        <f t="shared" si="2"/>
        <v/>
      </c>
      <c r="D52" s="134"/>
      <c r="E52" s="34"/>
      <c r="F52" s="271"/>
      <c r="G52" s="41"/>
      <c r="H52" s="13" t="str">
        <f t="shared" ref="H52:I52" si="47">IF(G52="","",G52)</f>
        <v/>
      </c>
      <c r="I52" s="41" t="str">
        <f t="shared" si="47"/>
        <v/>
      </c>
      <c r="U52" s="74" t="s">
        <v>156</v>
      </c>
      <c r="V52" s="43"/>
      <c r="W52" s="43" t="s">
        <v>61</v>
      </c>
      <c r="X52" s="43"/>
    </row>
    <row r="53" spans="2:24" ht="12.75" x14ac:dyDescent="0.2">
      <c r="B53" s="132"/>
      <c r="C53" s="285" t="str">
        <f t="shared" si="2"/>
        <v/>
      </c>
      <c r="D53" s="134"/>
      <c r="E53" s="34"/>
      <c r="F53" s="271"/>
      <c r="G53" s="41"/>
      <c r="H53" s="13" t="str">
        <f t="shared" ref="H53:I53" si="48">IF(G53="","",G53)</f>
        <v/>
      </c>
      <c r="I53" s="41" t="str">
        <f t="shared" si="48"/>
        <v/>
      </c>
      <c r="U53" s="74" t="s">
        <v>157</v>
      </c>
      <c r="V53" s="43"/>
      <c r="W53" s="75" t="s">
        <v>315</v>
      </c>
      <c r="X53" s="43"/>
    </row>
    <row r="54" spans="2:24" ht="12.75" x14ac:dyDescent="0.2">
      <c r="B54" s="132"/>
      <c r="C54" s="285" t="str">
        <f t="shared" si="2"/>
        <v/>
      </c>
      <c r="D54" s="134"/>
      <c r="E54" s="34"/>
      <c r="F54" s="271"/>
      <c r="G54" s="41"/>
      <c r="H54" s="13" t="str">
        <f t="shared" ref="H54:I54" si="49">IF(G54="","",G54)</f>
        <v/>
      </c>
      <c r="I54" s="41" t="str">
        <f t="shared" si="49"/>
        <v/>
      </c>
      <c r="U54" s="74" t="s">
        <v>158</v>
      </c>
      <c r="V54" s="43"/>
      <c r="W54" s="48"/>
      <c r="X54" s="43"/>
    </row>
    <row r="55" spans="2:24" ht="12.75" x14ac:dyDescent="0.2">
      <c r="B55" s="132"/>
      <c r="C55" s="285" t="str">
        <f t="shared" si="2"/>
        <v/>
      </c>
      <c r="D55" s="134"/>
      <c r="E55" s="34"/>
      <c r="F55" s="271"/>
      <c r="G55" s="41"/>
      <c r="H55" s="13" t="str">
        <f t="shared" ref="H55:I55" si="50">IF(G55="","",G55)</f>
        <v/>
      </c>
      <c r="I55" s="41" t="str">
        <f t="shared" si="50"/>
        <v/>
      </c>
      <c r="T55" s="76" t="s">
        <v>159</v>
      </c>
      <c r="U55" s="76" t="s">
        <v>159</v>
      </c>
      <c r="V55" s="43"/>
      <c r="W55" s="77"/>
      <c r="X55" s="43"/>
    </row>
    <row r="56" spans="2:24" ht="12.75" x14ac:dyDescent="0.2">
      <c r="B56" s="132"/>
      <c r="C56" s="285" t="str">
        <f t="shared" si="2"/>
        <v/>
      </c>
      <c r="D56" s="134"/>
      <c r="E56" s="34"/>
      <c r="F56" s="271"/>
      <c r="G56" s="41"/>
      <c r="H56" s="13" t="str">
        <f t="shared" ref="H56:I56" si="51">IF(G56="","",G56)</f>
        <v/>
      </c>
      <c r="I56" s="41" t="str">
        <f t="shared" si="51"/>
        <v/>
      </c>
      <c r="U56" s="43"/>
      <c r="V56" s="43"/>
      <c r="W56" s="43"/>
      <c r="X56" s="43"/>
    </row>
    <row r="57" spans="2:24" ht="12.75" x14ac:dyDescent="0.2">
      <c r="B57" s="132"/>
      <c r="C57" s="285" t="str">
        <f t="shared" si="2"/>
        <v/>
      </c>
      <c r="D57" s="134"/>
      <c r="E57" s="34"/>
      <c r="F57" s="271"/>
      <c r="G57" s="41"/>
      <c r="H57" s="13" t="str">
        <f t="shared" ref="H57:I57" si="52">IF(G57="","",G57)</f>
        <v/>
      </c>
      <c r="I57" s="41" t="str">
        <f t="shared" si="52"/>
        <v/>
      </c>
      <c r="U57" s="59" t="s">
        <v>160</v>
      </c>
      <c r="V57" s="82" t="s">
        <v>62</v>
      </c>
      <c r="W57" s="43"/>
      <c r="X57" s="43"/>
    </row>
    <row r="58" spans="2:24" ht="12.75" x14ac:dyDescent="0.2">
      <c r="B58" s="132"/>
      <c r="C58" s="285" t="str">
        <f t="shared" si="2"/>
        <v/>
      </c>
      <c r="D58" s="134"/>
      <c r="E58" s="34"/>
      <c r="F58" s="271"/>
      <c r="G58" s="41"/>
      <c r="H58" s="13" t="str">
        <f t="shared" ref="H58:I58" si="53">IF(G58="","",G58)</f>
        <v/>
      </c>
      <c r="I58" s="41" t="str">
        <f t="shared" si="53"/>
        <v/>
      </c>
      <c r="U58" s="74" t="s">
        <v>162</v>
      </c>
      <c r="V58" s="82"/>
      <c r="W58" s="43" t="s">
        <v>49</v>
      </c>
      <c r="X58" s="43"/>
    </row>
    <row r="59" spans="2:24" ht="12.75" x14ac:dyDescent="0.2">
      <c r="B59" s="132"/>
      <c r="C59" s="285" t="str">
        <f t="shared" si="2"/>
        <v/>
      </c>
      <c r="D59" s="134"/>
      <c r="E59" s="34"/>
      <c r="F59" s="271"/>
      <c r="G59" s="41"/>
      <c r="H59" s="13" t="str">
        <f t="shared" ref="H59:I59" si="54">IF(G59="","",G59)</f>
        <v/>
      </c>
      <c r="I59" s="41" t="str">
        <f t="shared" si="54"/>
        <v/>
      </c>
      <c r="U59" s="74" t="s">
        <v>161</v>
      </c>
      <c r="V59" s="43"/>
      <c r="W59" s="75" t="s">
        <v>315</v>
      </c>
      <c r="X59" s="43"/>
    </row>
    <row r="60" spans="2:24" ht="12.75" x14ac:dyDescent="0.2">
      <c r="B60" s="132"/>
      <c r="C60" s="285" t="str">
        <f t="shared" si="2"/>
        <v/>
      </c>
      <c r="D60" s="134"/>
      <c r="E60" s="34"/>
      <c r="F60" s="271"/>
      <c r="G60" s="41"/>
      <c r="H60" s="13" t="str">
        <f t="shared" ref="H60:I60" si="55">IF(G60="","",G60)</f>
        <v/>
      </c>
      <c r="I60" s="41" t="str">
        <f t="shared" si="55"/>
        <v/>
      </c>
      <c r="U60" s="74" t="s">
        <v>163</v>
      </c>
      <c r="V60" s="43"/>
      <c r="W60" s="48"/>
      <c r="X60" s="43"/>
    </row>
    <row r="61" spans="2:24" ht="12.75" x14ac:dyDescent="0.2">
      <c r="B61" s="132"/>
      <c r="C61" s="285" t="str">
        <f t="shared" si="2"/>
        <v/>
      </c>
      <c r="D61" s="134"/>
      <c r="E61" s="34"/>
      <c r="F61" s="271"/>
      <c r="G61" s="41"/>
      <c r="H61" s="13" t="str">
        <f t="shared" ref="H61:I61" si="56">IF(G61="","",G61)</f>
        <v/>
      </c>
      <c r="I61" s="41" t="str">
        <f t="shared" si="56"/>
        <v/>
      </c>
      <c r="T61" s="76" t="s">
        <v>164</v>
      </c>
      <c r="U61" s="76" t="s">
        <v>164</v>
      </c>
      <c r="V61" s="43"/>
      <c r="W61" s="77"/>
      <c r="X61" s="43"/>
    </row>
    <row r="62" spans="2:24" ht="12.75" x14ac:dyDescent="0.2">
      <c r="B62" s="132"/>
      <c r="C62" s="285" t="str">
        <f t="shared" si="2"/>
        <v/>
      </c>
      <c r="D62" s="134"/>
      <c r="E62" s="34"/>
      <c r="F62" s="271"/>
      <c r="G62" s="41"/>
      <c r="H62" s="13" t="str">
        <f t="shared" ref="H62:I62" si="57">IF(G62="","",G62)</f>
        <v/>
      </c>
      <c r="I62" s="41" t="str">
        <f t="shared" si="57"/>
        <v/>
      </c>
      <c r="U62" s="43"/>
      <c r="V62" s="43"/>
      <c r="W62" s="43"/>
      <c r="X62" s="43"/>
    </row>
    <row r="63" spans="2:24" ht="12.75" x14ac:dyDescent="0.2">
      <c r="B63" s="132"/>
      <c r="C63" s="285" t="str">
        <f t="shared" si="2"/>
        <v/>
      </c>
      <c r="D63" s="134"/>
      <c r="E63" s="34"/>
      <c r="F63" s="271"/>
      <c r="G63" s="41"/>
      <c r="H63" s="13" t="str">
        <f t="shared" ref="H63:I63" si="58">IF(G63="","",G63)</f>
        <v/>
      </c>
      <c r="I63" s="41" t="str">
        <f t="shared" si="58"/>
        <v/>
      </c>
      <c r="U63" s="59" t="s">
        <v>165</v>
      </c>
      <c r="V63" s="70" t="s">
        <v>97</v>
      </c>
      <c r="W63" s="70"/>
      <c r="X63" s="43"/>
    </row>
    <row r="64" spans="2:24" ht="12.75" x14ac:dyDescent="0.2">
      <c r="B64" s="132"/>
      <c r="C64" s="285" t="str">
        <f t="shared" si="2"/>
        <v/>
      </c>
      <c r="D64" s="134"/>
      <c r="E64" s="34"/>
      <c r="F64" s="271"/>
      <c r="G64" s="41"/>
      <c r="H64" s="13" t="str">
        <f t="shared" ref="H64:I64" si="59">IF(G64="","",G64)</f>
        <v/>
      </c>
      <c r="I64" s="41" t="str">
        <f t="shared" si="59"/>
        <v/>
      </c>
      <c r="U64" s="74" t="s">
        <v>166</v>
      </c>
      <c r="V64" s="43"/>
      <c r="W64" s="48"/>
      <c r="X64" s="43"/>
    </row>
    <row r="65" spans="2:24" ht="12.75" x14ac:dyDescent="0.2">
      <c r="B65" s="132"/>
      <c r="C65" s="285" t="str">
        <f t="shared" si="2"/>
        <v/>
      </c>
      <c r="D65" s="134"/>
      <c r="E65" s="34"/>
      <c r="F65" s="271"/>
      <c r="G65" s="41"/>
      <c r="H65" s="13" t="str">
        <f t="shared" ref="H65:I65" si="60">IF(G65="","",G65)</f>
        <v/>
      </c>
      <c r="I65" s="41" t="str">
        <f t="shared" si="60"/>
        <v/>
      </c>
      <c r="U65" s="74" t="s">
        <v>167</v>
      </c>
      <c r="V65" s="43"/>
      <c r="W65" s="77"/>
      <c r="X65" s="43"/>
    </row>
    <row r="66" spans="2:24" ht="12.75" x14ac:dyDescent="0.2">
      <c r="B66" s="132"/>
      <c r="C66" s="285" t="str">
        <f t="shared" si="2"/>
        <v/>
      </c>
      <c r="D66" s="134"/>
      <c r="E66" s="34"/>
      <c r="F66" s="271"/>
      <c r="G66" s="41"/>
      <c r="H66" s="13" t="str">
        <f t="shared" ref="H66:I66" si="61">IF(G66="","",G66)</f>
        <v/>
      </c>
      <c r="I66" s="41" t="str">
        <f t="shared" si="61"/>
        <v/>
      </c>
      <c r="U66" s="74" t="s">
        <v>168</v>
      </c>
      <c r="V66" s="43"/>
      <c r="W66" s="77"/>
      <c r="X66" s="43"/>
    </row>
    <row r="67" spans="2:24" ht="12.75" x14ac:dyDescent="0.2">
      <c r="B67" s="132"/>
      <c r="C67" s="285" t="str">
        <f t="shared" si="2"/>
        <v/>
      </c>
      <c r="D67" s="134"/>
      <c r="E67" s="34"/>
      <c r="F67" s="271"/>
      <c r="G67" s="41"/>
      <c r="H67" s="13" t="str">
        <f t="shared" ref="H67:I67" si="62">IF(G67="","",G67)</f>
        <v/>
      </c>
      <c r="I67" s="41" t="str">
        <f t="shared" si="62"/>
        <v/>
      </c>
      <c r="T67" s="76" t="s">
        <v>169</v>
      </c>
      <c r="U67" s="76" t="s">
        <v>169</v>
      </c>
      <c r="V67" s="43"/>
      <c r="W67" s="77"/>
      <c r="X67" s="43"/>
    </row>
    <row r="68" spans="2:24" ht="12.75" x14ac:dyDescent="0.2">
      <c r="B68" s="132"/>
      <c r="C68" s="285" t="str">
        <f t="shared" si="2"/>
        <v/>
      </c>
      <c r="D68" s="134"/>
      <c r="E68" s="34"/>
      <c r="F68" s="271"/>
      <c r="G68" s="41"/>
      <c r="H68" s="13" t="str">
        <f t="shared" ref="H68:I68" si="63">IF(G68="","",G68)</f>
        <v/>
      </c>
      <c r="I68" s="41" t="str">
        <f t="shared" si="63"/>
        <v/>
      </c>
      <c r="U68" s="43"/>
      <c r="V68" s="43"/>
      <c r="W68" s="43"/>
      <c r="X68" s="43"/>
    </row>
    <row r="69" spans="2:24" ht="12.75" x14ac:dyDescent="0.2">
      <c r="B69" s="132"/>
      <c r="C69" s="285" t="str">
        <f t="shared" si="2"/>
        <v/>
      </c>
      <c r="D69" s="134"/>
      <c r="E69" s="34"/>
      <c r="F69" s="271"/>
      <c r="G69" s="41"/>
      <c r="H69" s="13" t="str">
        <f t="shared" ref="H69:I69" si="64">IF(G69="","",G69)</f>
        <v/>
      </c>
      <c r="I69" s="41" t="str">
        <f t="shared" si="64"/>
        <v/>
      </c>
      <c r="U69" s="59" t="s">
        <v>170</v>
      </c>
      <c r="V69" s="70" t="s">
        <v>98</v>
      </c>
      <c r="W69" s="70"/>
      <c r="X69" s="43"/>
    </row>
    <row r="70" spans="2:24" ht="12.75" x14ac:dyDescent="0.2">
      <c r="B70" s="132"/>
      <c r="C70" s="285" t="str">
        <f t="shared" si="2"/>
        <v/>
      </c>
      <c r="D70" s="134"/>
      <c r="E70" s="34"/>
      <c r="F70" s="271"/>
      <c r="G70" s="41"/>
      <c r="H70" s="13" t="str">
        <f t="shared" ref="H70:I70" si="65">IF(G70="","",G70)</f>
        <v/>
      </c>
      <c r="I70" s="41" t="str">
        <f t="shared" si="65"/>
        <v/>
      </c>
      <c r="U70" s="74" t="s">
        <v>171</v>
      </c>
      <c r="V70" s="43"/>
      <c r="W70" s="48"/>
      <c r="X70" s="43"/>
    </row>
    <row r="71" spans="2:24" ht="12.75" x14ac:dyDescent="0.2">
      <c r="B71" s="132"/>
      <c r="C71" s="285" t="str">
        <f t="shared" si="2"/>
        <v/>
      </c>
      <c r="D71" s="134"/>
      <c r="E71" s="34"/>
      <c r="F71" s="271"/>
      <c r="G71" s="41"/>
      <c r="H71" s="13" t="str">
        <f t="shared" ref="H71:I71" si="66">IF(G71="","",G71)</f>
        <v/>
      </c>
      <c r="I71" s="41" t="str">
        <f t="shared" si="66"/>
        <v/>
      </c>
      <c r="U71" s="74" t="s">
        <v>172</v>
      </c>
      <c r="V71" s="43"/>
      <c r="W71" s="77"/>
      <c r="X71" s="43"/>
    </row>
    <row r="72" spans="2:24" ht="12.75" x14ac:dyDescent="0.2">
      <c r="B72" s="132"/>
      <c r="C72" s="285" t="str">
        <f t="shared" si="2"/>
        <v/>
      </c>
      <c r="D72" s="134"/>
      <c r="E72" s="34"/>
      <c r="F72" s="271"/>
      <c r="G72" s="41"/>
      <c r="H72" s="13" t="str">
        <f t="shared" ref="H72:I72" si="67">IF(G72="","",G72)</f>
        <v/>
      </c>
      <c r="I72" s="41" t="str">
        <f t="shared" si="67"/>
        <v/>
      </c>
      <c r="U72" s="74" t="s">
        <v>173</v>
      </c>
      <c r="V72" s="43"/>
      <c r="W72" s="77"/>
      <c r="X72" s="43"/>
    </row>
    <row r="73" spans="2:24" ht="12.75" x14ac:dyDescent="0.2">
      <c r="B73" s="132"/>
      <c r="C73" s="285" t="str">
        <f t="shared" si="2"/>
        <v/>
      </c>
      <c r="D73" s="134"/>
      <c r="E73" s="34"/>
      <c r="F73" s="271"/>
      <c r="G73" s="41"/>
      <c r="H73" s="13" t="str">
        <f t="shared" ref="H73:I73" si="68">IF(G73="","",G73)</f>
        <v/>
      </c>
      <c r="I73" s="41" t="str">
        <f t="shared" si="68"/>
        <v/>
      </c>
      <c r="T73" s="76" t="s">
        <v>174</v>
      </c>
      <c r="U73" s="76" t="s">
        <v>174</v>
      </c>
      <c r="V73" s="43"/>
      <c r="W73" s="77"/>
      <c r="X73" s="43"/>
    </row>
    <row r="74" spans="2:24" ht="12.75" x14ac:dyDescent="0.2">
      <c r="B74" s="132"/>
      <c r="C74" s="285" t="str">
        <f t="shared" ref="C74:C137" si="69">HYPERLINK("#"&amp;ADDRESS(ROW(),COLUMN()-1),"")</f>
        <v/>
      </c>
      <c r="D74" s="134"/>
      <c r="E74" s="34"/>
      <c r="F74" s="271"/>
      <c r="G74" s="41"/>
      <c r="H74" s="13" t="str">
        <f t="shared" ref="H74:I74" si="70">IF(G74="","",G74)</f>
        <v/>
      </c>
      <c r="I74" s="41" t="str">
        <f t="shared" si="70"/>
        <v/>
      </c>
      <c r="U74" s="43"/>
      <c r="V74" s="43"/>
      <c r="W74" s="43"/>
      <c r="X74" s="43"/>
    </row>
    <row r="75" spans="2:24" ht="12.75" x14ac:dyDescent="0.2">
      <c r="B75" s="132"/>
      <c r="C75" s="285" t="str">
        <f t="shared" si="69"/>
        <v/>
      </c>
      <c r="D75" s="134"/>
      <c r="E75" s="34"/>
      <c r="F75" s="271"/>
      <c r="G75" s="41"/>
      <c r="H75" s="13" t="str">
        <f t="shared" ref="H75:I75" si="71">IF(G75="","",G75)</f>
        <v/>
      </c>
      <c r="I75" s="41" t="str">
        <f t="shared" si="71"/>
        <v/>
      </c>
      <c r="U75" s="59" t="s">
        <v>175</v>
      </c>
      <c r="V75" s="82" t="s">
        <v>99</v>
      </c>
      <c r="W75" s="43"/>
      <c r="X75" s="43"/>
    </row>
    <row r="76" spans="2:24" ht="12.75" x14ac:dyDescent="0.2">
      <c r="B76" s="132"/>
      <c r="C76" s="285" t="str">
        <f t="shared" si="69"/>
        <v/>
      </c>
      <c r="D76" s="134"/>
      <c r="E76" s="34"/>
      <c r="F76" s="271"/>
      <c r="G76" s="41"/>
      <c r="H76" s="13" t="str">
        <f t="shared" ref="H76:I76" si="72">IF(G76="","",G76)</f>
        <v/>
      </c>
      <c r="I76" s="41" t="str">
        <f t="shared" si="72"/>
        <v/>
      </c>
      <c r="U76" s="74" t="s">
        <v>176</v>
      </c>
      <c r="V76" s="43"/>
      <c r="W76" s="48"/>
      <c r="X76" s="43"/>
    </row>
    <row r="77" spans="2:24" ht="12.75" x14ac:dyDescent="0.2">
      <c r="B77" s="132"/>
      <c r="C77" s="285" t="str">
        <f t="shared" si="69"/>
        <v/>
      </c>
      <c r="D77" s="134"/>
      <c r="E77" s="34"/>
      <c r="F77" s="271"/>
      <c r="G77" s="41"/>
      <c r="H77" s="13" t="str">
        <f t="shared" ref="H77:I77" si="73">IF(G77="","",G77)</f>
        <v/>
      </c>
      <c r="I77" s="41" t="str">
        <f t="shared" si="73"/>
        <v/>
      </c>
      <c r="U77" s="74" t="s">
        <v>177</v>
      </c>
      <c r="V77" s="43"/>
      <c r="W77" s="77"/>
      <c r="X77" s="43"/>
    </row>
    <row r="78" spans="2:24" ht="12.75" x14ac:dyDescent="0.2">
      <c r="B78" s="132"/>
      <c r="C78" s="285" t="str">
        <f t="shared" si="69"/>
        <v/>
      </c>
      <c r="D78" s="134"/>
      <c r="E78" s="34"/>
      <c r="F78" s="271"/>
      <c r="G78" s="41"/>
      <c r="H78" s="13" t="str">
        <f t="shared" ref="H78:I78" si="74">IF(G78="","",G78)</f>
        <v/>
      </c>
      <c r="I78" s="41" t="str">
        <f t="shared" si="74"/>
        <v/>
      </c>
      <c r="U78" s="74" t="s">
        <v>178</v>
      </c>
      <c r="V78" s="43"/>
      <c r="W78" s="77"/>
      <c r="X78" s="43"/>
    </row>
    <row r="79" spans="2:24" ht="12.75" x14ac:dyDescent="0.2">
      <c r="B79" s="132"/>
      <c r="C79" s="285" t="str">
        <f t="shared" si="69"/>
        <v/>
      </c>
      <c r="D79" s="134"/>
      <c r="E79" s="34"/>
      <c r="F79" s="271"/>
      <c r="G79" s="41"/>
      <c r="H79" s="13" t="str">
        <f t="shared" ref="H79:I79" si="75">IF(G79="","",G79)</f>
        <v/>
      </c>
      <c r="I79" s="41" t="str">
        <f t="shared" si="75"/>
        <v/>
      </c>
      <c r="T79" s="76" t="s">
        <v>179</v>
      </c>
      <c r="U79" s="76" t="s">
        <v>179</v>
      </c>
      <c r="V79" s="43"/>
      <c r="W79" s="77"/>
      <c r="X79" s="43"/>
    </row>
    <row r="80" spans="2:24" ht="12.75" x14ac:dyDescent="0.2">
      <c r="B80" s="132"/>
      <c r="C80" s="285" t="str">
        <f t="shared" si="69"/>
        <v/>
      </c>
      <c r="D80" s="134"/>
      <c r="E80" s="34"/>
      <c r="F80" s="271"/>
      <c r="G80" s="41"/>
      <c r="H80" s="13" t="str">
        <f t="shared" ref="H80:I80" si="76">IF(G80="","",G80)</f>
        <v/>
      </c>
      <c r="I80" s="41" t="str">
        <f t="shared" si="76"/>
        <v/>
      </c>
      <c r="U80" s="43"/>
      <c r="V80" s="43"/>
      <c r="W80" s="43"/>
      <c r="X80" s="43"/>
    </row>
    <row r="81" spans="2:24" ht="12.75" x14ac:dyDescent="0.2">
      <c r="B81" s="132"/>
      <c r="C81" s="285" t="str">
        <f t="shared" si="69"/>
        <v/>
      </c>
      <c r="D81" s="134"/>
      <c r="E81" s="34"/>
      <c r="F81" s="271"/>
      <c r="G81" s="41"/>
      <c r="H81" s="13" t="str">
        <f t="shared" ref="H81:I81" si="77">IF(G81="","",G81)</f>
        <v/>
      </c>
      <c r="I81" s="41" t="str">
        <f t="shared" si="77"/>
        <v/>
      </c>
      <c r="U81" s="59" t="s">
        <v>180</v>
      </c>
      <c r="V81" s="82" t="s">
        <v>100</v>
      </c>
      <c r="W81" s="43"/>
      <c r="X81" s="43"/>
    </row>
    <row r="82" spans="2:24" ht="12.75" x14ac:dyDescent="0.2">
      <c r="B82" s="132"/>
      <c r="C82" s="285" t="str">
        <f t="shared" si="69"/>
        <v/>
      </c>
      <c r="D82" s="134"/>
      <c r="E82" s="34"/>
      <c r="F82" s="271"/>
      <c r="G82" s="41"/>
      <c r="H82" s="13" t="str">
        <f t="shared" ref="H82:I82" si="78">IF(G82="","",G82)</f>
        <v/>
      </c>
      <c r="I82" s="41" t="str">
        <f t="shared" si="78"/>
        <v/>
      </c>
      <c r="U82" s="74" t="s">
        <v>181</v>
      </c>
      <c r="V82" s="43"/>
      <c r="W82" s="48"/>
      <c r="X82" s="43"/>
    </row>
    <row r="83" spans="2:24" ht="12.75" x14ac:dyDescent="0.2">
      <c r="B83" s="132"/>
      <c r="C83" s="285" t="str">
        <f t="shared" si="69"/>
        <v/>
      </c>
      <c r="D83" s="134"/>
      <c r="E83" s="34"/>
      <c r="F83" s="271"/>
      <c r="G83" s="41"/>
      <c r="H83" s="13" t="str">
        <f t="shared" ref="H83:I83" si="79">IF(G83="","",G83)</f>
        <v/>
      </c>
      <c r="I83" s="41" t="str">
        <f t="shared" si="79"/>
        <v/>
      </c>
      <c r="U83" s="74" t="s">
        <v>182</v>
      </c>
      <c r="V83" s="43"/>
      <c r="W83" s="77"/>
      <c r="X83" s="43"/>
    </row>
    <row r="84" spans="2:24" ht="12.75" x14ac:dyDescent="0.2">
      <c r="B84" s="132"/>
      <c r="C84" s="285" t="str">
        <f t="shared" si="69"/>
        <v/>
      </c>
      <c r="D84" s="134"/>
      <c r="E84" s="34"/>
      <c r="F84" s="271"/>
      <c r="G84" s="41"/>
      <c r="H84" s="13" t="str">
        <f t="shared" ref="H84:I84" si="80">IF(G84="","",G84)</f>
        <v/>
      </c>
      <c r="I84" s="41" t="str">
        <f t="shared" si="80"/>
        <v/>
      </c>
      <c r="U84" s="74" t="s">
        <v>183</v>
      </c>
      <c r="V84" s="43"/>
      <c r="W84" s="77"/>
      <c r="X84" s="43"/>
    </row>
    <row r="85" spans="2:24" ht="12.75" x14ac:dyDescent="0.2">
      <c r="B85" s="132"/>
      <c r="C85" s="285" t="str">
        <f t="shared" si="69"/>
        <v/>
      </c>
      <c r="D85" s="134"/>
      <c r="E85" s="34"/>
      <c r="F85" s="271"/>
      <c r="G85" s="41"/>
      <c r="H85" s="13" t="str">
        <f t="shared" ref="H85:I85" si="81">IF(G85="","",G85)</f>
        <v/>
      </c>
      <c r="I85" s="41" t="str">
        <f t="shared" si="81"/>
        <v/>
      </c>
      <c r="T85" s="76" t="s">
        <v>184</v>
      </c>
      <c r="U85" s="76" t="s">
        <v>184</v>
      </c>
      <c r="V85" s="43"/>
      <c r="W85" s="77"/>
      <c r="X85" s="43"/>
    </row>
    <row r="86" spans="2:24" ht="12.75" x14ac:dyDescent="0.2">
      <c r="B86" s="132"/>
      <c r="C86" s="285" t="str">
        <f t="shared" si="69"/>
        <v/>
      </c>
      <c r="D86" s="134"/>
      <c r="E86" s="34"/>
      <c r="F86" s="271"/>
      <c r="G86" s="41"/>
      <c r="H86" s="13" t="str">
        <f t="shared" ref="H86:I86" si="82">IF(G86="","",G86)</f>
        <v/>
      </c>
      <c r="I86" s="41" t="str">
        <f t="shared" si="82"/>
        <v/>
      </c>
      <c r="U86" s="82" t="s">
        <v>185</v>
      </c>
      <c r="V86" s="59" t="s">
        <v>63</v>
      </c>
      <c r="W86" s="43"/>
      <c r="X86" s="43"/>
    </row>
    <row r="87" spans="2:24" ht="12.75" x14ac:dyDescent="0.2">
      <c r="B87" s="132"/>
      <c r="C87" s="285" t="str">
        <f t="shared" si="69"/>
        <v/>
      </c>
      <c r="D87" s="134"/>
      <c r="E87" s="34"/>
      <c r="F87" s="271"/>
      <c r="G87" s="41"/>
      <c r="H87" s="13" t="str">
        <f t="shared" ref="H87:I87" si="83">IF(G87="","",G87)</f>
        <v/>
      </c>
      <c r="I87" s="41" t="str">
        <f t="shared" si="83"/>
        <v/>
      </c>
      <c r="U87" s="43"/>
      <c r="V87" s="85"/>
      <c r="W87" s="86"/>
      <c r="X87" s="43"/>
    </row>
    <row r="88" spans="2:24" ht="12.75" x14ac:dyDescent="0.2">
      <c r="B88" s="132"/>
      <c r="C88" s="285" t="str">
        <f t="shared" si="69"/>
        <v/>
      </c>
      <c r="D88" s="134"/>
      <c r="E88" s="34"/>
      <c r="F88" s="271"/>
      <c r="G88" s="41"/>
      <c r="H88" s="13" t="str">
        <f t="shared" ref="H88:I88" si="84">IF(G88="","",G88)</f>
        <v/>
      </c>
      <c r="I88" s="41" t="str">
        <f t="shared" si="84"/>
        <v/>
      </c>
    </row>
    <row r="89" spans="2:24" ht="12.75" x14ac:dyDescent="0.2">
      <c r="B89" s="132"/>
      <c r="C89" s="285" t="str">
        <f t="shared" si="69"/>
        <v/>
      </c>
      <c r="D89" s="134"/>
      <c r="E89" s="34"/>
      <c r="F89" s="271"/>
      <c r="G89" s="41"/>
      <c r="H89" s="13" t="str">
        <f t="shared" ref="H89:I89" si="85">IF(G89="","",G89)</f>
        <v/>
      </c>
      <c r="I89" s="41" t="str">
        <f t="shared" si="85"/>
        <v/>
      </c>
      <c r="U89" s="43"/>
      <c r="V89" s="68" t="s">
        <v>64</v>
      </c>
      <c r="W89" s="69"/>
      <c r="X89" s="62"/>
    </row>
    <row r="90" spans="2:24" ht="12.75" x14ac:dyDescent="0.2">
      <c r="B90" s="132"/>
      <c r="C90" s="285" t="str">
        <f t="shared" si="69"/>
        <v/>
      </c>
      <c r="D90" s="134"/>
      <c r="E90" s="34"/>
      <c r="F90" s="271"/>
      <c r="G90" s="41"/>
      <c r="H90" s="13" t="str">
        <f t="shared" ref="H90:I90" si="86">IF(G90="","",G90)</f>
        <v/>
      </c>
      <c r="I90" s="41" t="str">
        <f t="shared" si="86"/>
        <v/>
      </c>
      <c r="U90" s="43"/>
      <c r="V90" s="70"/>
      <c r="W90" s="70"/>
      <c r="X90" s="43"/>
    </row>
    <row r="91" spans="2:24" ht="12.75" x14ac:dyDescent="0.2">
      <c r="B91" s="132"/>
      <c r="C91" s="285" t="str">
        <f t="shared" si="69"/>
        <v/>
      </c>
      <c r="D91" s="134"/>
      <c r="E91" s="34"/>
      <c r="F91" s="271"/>
      <c r="G91" s="41"/>
      <c r="H91" s="13" t="str">
        <f t="shared" ref="H91:I91" si="87">IF(G91="","",G91)</f>
        <v/>
      </c>
      <c r="I91" s="41" t="str">
        <f t="shared" si="87"/>
        <v/>
      </c>
      <c r="U91" s="43"/>
      <c r="V91" s="43"/>
      <c r="W91" s="43"/>
      <c r="X91" s="43"/>
    </row>
    <row r="92" spans="2:24" ht="12.75" x14ac:dyDescent="0.2">
      <c r="B92" s="132"/>
      <c r="C92" s="285" t="str">
        <f t="shared" si="69"/>
        <v/>
      </c>
      <c r="D92" s="134"/>
      <c r="E92" s="34"/>
      <c r="F92" s="271"/>
      <c r="G92" s="41"/>
      <c r="H92" s="13" t="str">
        <f t="shared" ref="H92:I92" si="88">IF(G92="","",G92)</f>
        <v/>
      </c>
      <c r="I92" s="41" t="str">
        <f t="shared" si="88"/>
        <v/>
      </c>
      <c r="U92" s="43"/>
      <c r="V92" s="72" t="s">
        <v>42</v>
      </c>
      <c r="W92" s="72"/>
      <c r="X92" s="73"/>
    </row>
    <row r="93" spans="2:24" ht="12.75" x14ac:dyDescent="0.2">
      <c r="B93" s="132"/>
      <c r="C93" s="285" t="str">
        <f t="shared" si="69"/>
        <v/>
      </c>
      <c r="D93" s="134"/>
      <c r="E93" s="34"/>
      <c r="F93" s="271"/>
      <c r="G93" s="41"/>
      <c r="H93" s="13" t="str">
        <f t="shared" ref="H93:I93" si="89">IF(G93="","",G93)</f>
        <v/>
      </c>
      <c r="I93" s="41" t="str">
        <f t="shared" si="89"/>
        <v/>
      </c>
      <c r="U93" s="82" t="s">
        <v>186</v>
      </c>
      <c r="V93" s="82" t="s">
        <v>65</v>
      </c>
      <c r="W93" s="43"/>
      <c r="X93" s="43"/>
    </row>
    <row r="94" spans="2:24" ht="12.75" x14ac:dyDescent="0.2">
      <c r="B94" s="132"/>
      <c r="C94" s="285" t="str">
        <f t="shared" si="69"/>
        <v/>
      </c>
      <c r="D94" s="134"/>
      <c r="E94" s="34"/>
      <c r="F94" s="271"/>
      <c r="G94" s="41"/>
      <c r="H94" s="13" t="str">
        <f t="shared" ref="H94:I94" si="90">IF(G94="","",G94)</f>
        <v/>
      </c>
      <c r="I94" s="41" t="str">
        <f t="shared" si="90"/>
        <v/>
      </c>
      <c r="U94" s="74" t="s">
        <v>187</v>
      </c>
      <c r="V94" s="43"/>
      <c r="W94" s="43" t="s">
        <v>66</v>
      </c>
      <c r="X94" s="43"/>
    </row>
    <row r="95" spans="2:24" ht="12.75" x14ac:dyDescent="0.2">
      <c r="B95" s="132"/>
      <c r="C95" s="285" t="str">
        <f t="shared" si="69"/>
        <v/>
      </c>
      <c r="D95" s="134"/>
      <c r="E95" s="34"/>
      <c r="F95" s="271"/>
      <c r="G95" s="41"/>
      <c r="H95" s="13" t="str">
        <f t="shared" ref="H95:I95" si="91">IF(G95="","",G95)</f>
        <v/>
      </c>
      <c r="I95" s="41" t="str">
        <f t="shared" si="91"/>
        <v/>
      </c>
      <c r="U95" s="74" t="s">
        <v>191</v>
      </c>
      <c r="V95" s="43"/>
      <c r="W95" s="43" t="s">
        <v>67</v>
      </c>
      <c r="X95" s="43"/>
    </row>
    <row r="96" spans="2:24" ht="12.75" x14ac:dyDescent="0.2">
      <c r="B96" s="132"/>
      <c r="C96" s="285" t="str">
        <f t="shared" si="69"/>
        <v/>
      </c>
      <c r="D96" s="134"/>
      <c r="E96" s="34"/>
      <c r="F96" s="271"/>
      <c r="G96" s="41"/>
      <c r="H96" s="13" t="str">
        <f t="shared" ref="H96:I96" si="92">IF(G96="","",G96)</f>
        <v/>
      </c>
      <c r="I96" s="41" t="str">
        <f t="shared" si="92"/>
        <v/>
      </c>
      <c r="U96" s="74" t="s">
        <v>192</v>
      </c>
      <c r="V96" s="43"/>
      <c r="W96" s="43" t="s">
        <v>68</v>
      </c>
      <c r="X96" s="43"/>
    </row>
    <row r="97" spans="2:24" ht="12.75" x14ac:dyDescent="0.2">
      <c r="B97" s="132"/>
      <c r="C97" s="285" t="str">
        <f t="shared" si="69"/>
        <v/>
      </c>
      <c r="D97" s="134"/>
      <c r="E97" s="34"/>
      <c r="F97" s="271"/>
      <c r="G97" s="41"/>
      <c r="H97" s="13" t="str">
        <f t="shared" ref="H97:I97" si="93">IF(G97="","",G97)</f>
        <v/>
      </c>
      <c r="I97" s="41" t="str">
        <f t="shared" si="93"/>
        <v/>
      </c>
      <c r="U97" s="74" t="s">
        <v>193</v>
      </c>
      <c r="V97" s="43"/>
      <c r="W97" s="75" t="s">
        <v>315</v>
      </c>
      <c r="X97" s="43"/>
    </row>
    <row r="98" spans="2:24" ht="12.75" x14ac:dyDescent="0.2">
      <c r="B98" s="132"/>
      <c r="C98" s="285" t="str">
        <f t="shared" si="69"/>
        <v/>
      </c>
      <c r="D98" s="134"/>
      <c r="E98" s="34"/>
      <c r="F98" s="271"/>
      <c r="G98" s="41"/>
      <c r="H98" s="13" t="str">
        <f t="shared" ref="H98:I98" si="94">IF(G98="","",G98)</f>
        <v/>
      </c>
      <c r="I98" s="41" t="str">
        <f t="shared" si="94"/>
        <v/>
      </c>
      <c r="U98" s="74" t="s">
        <v>194</v>
      </c>
      <c r="V98" s="43"/>
      <c r="W98" s="48"/>
      <c r="X98" s="43"/>
    </row>
    <row r="99" spans="2:24" ht="12.75" x14ac:dyDescent="0.2">
      <c r="B99" s="132"/>
      <c r="C99" s="285" t="str">
        <f t="shared" si="69"/>
        <v/>
      </c>
      <c r="D99" s="134"/>
      <c r="E99" s="34"/>
      <c r="F99" s="271"/>
      <c r="G99" s="41"/>
      <c r="H99" s="13" t="str">
        <f t="shared" ref="H99:I99" si="95">IF(G99="","",G99)</f>
        <v/>
      </c>
      <c r="I99" s="41" t="str">
        <f t="shared" si="95"/>
        <v/>
      </c>
      <c r="T99" s="76" t="s">
        <v>200</v>
      </c>
      <c r="U99" s="76" t="s">
        <v>200</v>
      </c>
      <c r="V99" s="43"/>
      <c r="W99" s="77"/>
      <c r="X99" s="43"/>
    </row>
    <row r="100" spans="2:24" ht="12.75" x14ac:dyDescent="0.2">
      <c r="B100" s="132"/>
      <c r="C100" s="285" t="str">
        <f t="shared" si="69"/>
        <v/>
      </c>
      <c r="D100" s="134"/>
      <c r="E100" s="34"/>
      <c r="F100" s="271"/>
      <c r="G100" s="41"/>
      <c r="H100" s="13" t="str">
        <f t="shared" ref="H100:I100" si="96">IF(G100="","",G100)</f>
        <v/>
      </c>
      <c r="I100" s="41" t="str">
        <f t="shared" si="96"/>
        <v/>
      </c>
      <c r="U100" s="82" t="s">
        <v>188</v>
      </c>
      <c r="V100" s="82" t="s">
        <v>69</v>
      </c>
      <c r="W100" s="43"/>
      <c r="X100" s="43"/>
    </row>
    <row r="101" spans="2:24" ht="12.75" x14ac:dyDescent="0.2">
      <c r="B101" s="132"/>
      <c r="C101" s="285" t="str">
        <f t="shared" si="69"/>
        <v/>
      </c>
      <c r="D101" s="134"/>
      <c r="E101" s="34"/>
      <c r="F101" s="271"/>
      <c r="G101" s="41"/>
      <c r="H101" s="13" t="str">
        <f t="shared" ref="H101:I101" si="97">IF(G101="","",G101)</f>
        <v/>
      </c>
      <c r="I101" s="41" t="str">
        <f t="shared" si="97"/>
        <v/>
      </c>
      <c r="U101" s="74" t="s">
        <v>189</v>
      </c>
      <c r="V101" s="43"/>
      <c r="W101" s="66" t="s">
        <v>88</v>
      </c>
      <c r="X101" s="43"/>
    </row>
    <row r="102" spans="2:24" ht="12.75" x14ac:dyDescent="0.2">
      <c r="B102" s="132"/>
      <c r="C102" s="285" t="str">
        <f t="shared" si="69"/>
        <v/>
      </c>
      <c r="D102" s="134"/>
      <c r="E102" s="34"/>
      <c r="F102" s="271"/>
      <c r="G102" s="41"/>
      <c r="H102" s="13" t="str">
        <f t="shared" ref="H102:I102" si="98">IF(G102="","",G102)</f>
        <v/>
      </c>
      <c r="I102" s="41" t="str">
        <f t="shared" si="98"/>
        <v/>
      </c>
      <c r="U102" s="74" t="s">
        <v>195</v>
      </c>
      <c r="V102" s="43"/>
      <c r="W102" s="66" t="s">
        <v>70</v>
      </c>
      <c r="X102" s="43"/>
    </row>
    <row r="103" spans="2:24" ht="12.75" x14ac:dyDescent="0.2">
      <c r="B103" s="132"/>
      <c r="C103" s="285" t="str">
        <f t="shared" si="69"/>
        <v/>
      </c>
      <c r="D103" s="134"/>
      <c r="E103" s="34"/>
      <c r="F103" s="271"/>
      <c r="G103" s="41"/>
      <c r="H103" s="13" t="str">
        <f t="shared" ref="H103:I103" si="99">IF(G103="","",G103)</f>
        <v/>
      </c>
      <c r="I103" s="41" t="str">
        <f t="shared" si="99"/>
        <v/>
      </c>
      <c r="U103" s="74" t="s">
        <v>196</v>
      </c>
      <c r="V103" s="43"/>
      <c r="W103" s="66" t="s">
        <v>86</v>
      </c>
      <c r="X103" s="43"/>
    </row>
    <row r="104" spans="2:24" ht="12.75" x14ac:dyDescent="0.2">
      <c r="B104" s="132"/>
      <c r="C104" s="285" t="str">
        <f t="shared" si="69"/>
        <v/>
      </c>
      <c r="D104" s="134"/>
      <c r="E104" s="34"/>
      <c r="F104" s="271"/>
      <c r="G104" s="41"/>
      <c r="H104" s="13" t="str">
        <f t="shared" ref="H104:I104" si="100">IF(G104="","",G104)</f>
        <v/>
      </c>
      <c r="I104" s="41" t="str">
        <f t="shared" si="100"/>
        <v/>
      </c>
      <c r="U104" s="74" t="s">
        <v>197</v>
      </c>
      <c r="V104" s="43"/>
      <c r="W104" s="66" t="s">
        <v>71</v>
      </c>
      <c r="X104" s="43"/>
    </row>
    <row r="105" spans="2:24" ht="12.75" x14ac:dyDescent="0.2">
      <c r="B105" s="132"/>
      <c r="C105" s="285" t="str">
        <f t="shared" si="69"/>
        <v/>
      </c>
      <c r="D105" s="134"/>
      <c r="E105" s="34"/>
      <c r="F105" s="271"/>
      <c r="G105" s="41"/>
      <c r="H105" s="13" t="str">
        <f t="shared" ref="H105:I105" si="101">IF(G105="","",G105)</f>
        <v/>
      </c>
      <c r="I105" s="41" t="str">
        <f t="shared" si="101"/>
        <v/>
      </c>
      <c r="U105" s="74" t="s">
        <v>198</v>
      </c>
      <c r="V105" s="43"/>
      <c r="W105" s="66" t="s">
        <v>292</v>
      </c>
      <c r="X105" s="43"/>
    </row>
    <row r="106" spans="2:24" ht="12.75" x14ac:dyDescent="0.2">
      <c r="B106" s="132"/>
      <c r="C106" s="285" t="str">
        <f t="shared" si="69"/>
        <v/>
      </c>
      <c r="D106" s="134"/>
      <c r="E106" s="34"/>
      <c r="F106" s="271"/>
      <c r="G106" s="41"/>
      <c r="H106" s="13" t="str">
        <f t="shared" ref="H106:I106" si="102">IF(G106="","",G106)</f>
        <v/>
      </c>
      <c r="I106" s="41" t="str">
        <f t="shared" si="102"/>
        <v/>
      </c>
      <c r="T106" s="76" t="s">
        <v>199</v>
      </c>
      <c r="U106" s="76" t="s">
        <v>199</v>
      </c>
      <c r="V106" s="43"/>
      <c r="W106" s="87" t="s">
        <v>293</v>
      </c>
      <c r="X106" s="43"/>
    </row>
    <row r="107" spans="2:24" ht="12.75" x14ac:dyDescent="0.2">
      <c r="B107" s="132"/>
      <c r="C107" s="285" t="str">
        <f t="shared" si="69"/>
        <v/>
      </c>
      <c r="D107" s="134"/>
      <c r="E107" s="34"/>
      <c r="F107" s="271"/>
      <c r="G107" s="41"/>
      <c r="H107" s="13" t="str">
        <f t="shared" ref="H107:I107" si="103">IF(G107="","",G107)</f>
        <v/>
      </c>
      <c r="I107" s="41" t="str">
        <f t="shared" si="103"/>
        <v/>
      </c>
      <c r="U107" s="74"/>
      <c r="V107" s="43"/>
      <c r="W107" s="48"/>
      <c r="X107" s="43"/>
    </row>
    <row r="108" spans="2:24" ht="12.75" x14ac:dyDescent="0.2">
      <c r="B108" s="132"/>
      <c r="C108" s="285" t="str">
        <f t="shared" si="69"/>
        <v/>
      </c>
      <c r="D108" s="134"/>
      <c r="E108" s="34"/>
      <c r="F108" s="271"/>
      <c r="G108" s="41"/>
      <c r="H108" s="13" t="str">
        <f t="shared" ref="H108:I108" si="104">IF(G108="","",G108)</f>
        <v/>
      </c>
      <c r="I108" s="41" t="str">
        <f t="shared" si="104"/>
        <v/>
      </c>
      <c r="U108" s="74"/>
      <c r="V108" s="43"/>
      <c r="W108" s="77"/>
      <c r="X108" s="43"/>
    </row>
    <row r="109" spans="2:24" ht="12.75" x14ac:dyDescent="0.2">
      <c r="B109" s="132"/>
      <c r="C109" s="285" t="str">
        <f t="shared" si="69"/>
        <v/>
      </c>
      <c r="D109" s="134"/>
      <c r="E109" s="34"/>
      <c r="F109" s="271"/>
      <c r="G109" s="41"/>
      <c r="H109" s="13" t="str">
        <f t="shared" ref="H109:I109" si="105">IF(G109="","",G109)</f>
        <v/>
      </c>
      <c r="I109" s="41" t="str">
        <f t="shared" si="105"/>
        <v/>
      </c>
      <c r="U109" s="82" t="s">
        <v>190</v>
      </c>
      <c r="V109" s="59" t="s">
        <v>291</v>
      </c>
      <c r="W109" s="66"/>
      <c r="X109" s="43"/>
    </row>
    <row r="110" spans="2:24" ht="12.75" x14ac:dyDescent="0.2">
      <c r="B110" s="132"/>
      <c r="C110" s="285" t="str">
        <f t="shared" si="69"/>
        <v/>
      </c>
      <c r="D110" s="134"/>
      <c r="E110" s="34"/>
      <c r="F110" s="271"/>
      <c r="G110" s="41"/>
      <c r="H110" s="13" t="str">
        <f t="shared" ref="H110:I110" si="106">IF(G110="","",G110)</f>
        <v/>
      </c>
      <c r="I110" s="41" t="str">
        <f t="shared" si="106"/>
        <v/>
      </c>
      <c r="U110" s="82" t="s">
        <v>290</v>
      </c>
      <c r="V110" s="59" t="s">
        <v>72</v>
      </c>
      <c r="W110" s="66"/>
      <c r="X110" s="43"/>
    </row>
    <row r="111" spans="2:24" ht="12.75" x14ac:dyDescent="0.2">
      <c r="B111" s="132"/>
      <c r="C111" s="285" t="str">
        <f t="shared" si="69"/>
        <v/>
      </c>
      <c r="D111" s="134"/>
      <c r="E111" s="34"/>
      <c r="F111" s="271"/>
      <c r="G111" s="41"/>
      <c r="H111" s="13" t="str">
        <f t="shared" ref="H111:I111" si="107">IF(G111="","",G111)</f>
        <v/>
      </c>
      <c r="I111" s="41" t="str">
        <f t="shared" si="107"/>
        <v/>
      </c>
      <c r="U111" s="43"/>
      <c r="V111" s="43"/>
      <c r="W111" s="86"/>
      <c r="X111" s="43"/>
    </row>
    <row r="112" spans="2:24" ht="12.75" x14ac:dyDescent="0.2">
      <c r="B112" s="132"/>
      <c r="C112" s="285" t="str">
        <f t="shared" si="69"/>
        <v/>
      </c>
      <c r="D112" s="134"/>
      <c r="E112" s="34"/>
      <c r="F112" s="271"/>
      <c r="G112" s="41"/>
      <c r="H112" s="13" t="str">
        <f t="shared" ref="H112:I112" si="108">IF(G112="","",G112)</f>
        <v/>
      </c>
      <c r="I112" s="41" t="str">
        <f t="shared" si="108"/>
        <v/>
      </c>
    </row>
    <row r="113" spans="2:24" ht="12.75" x14ac:dyDescent="0.2">
      <c r="B113" s="132"/>
      <c r="C113" s="285" t="str">
        <f t="shared" si="69"/>
        <v/>
      </c>
      <c r="D113" s="134"/>
      <c r="E113" s="34"/>
      <c r="F113" s="271"/>
      <c r="G113" s="41"/>
      <c r="H113" s="13" t="str">
        <f t="shared" ref="H113:I113" si="109">IF(G113="","",G113)</f>
        <v/>
      </c>
      <c r="I113" s="41" t="str">
        <f t="shared" si="109"/>
        <v/>
      </c>
    </row>
    <row r="114" spans="2:24" ht="12.75" x14ac:dyDescent="0.2">
      <c r="B114" s="132"/>
      <c r="C114" s="285" t="str">
        <f t="shared" si="69"/>
        <v/>
      </c>
      <c r="D114" s="134"/>
      <c r="E114" s="34"/>
      <c r="F114" s="271"/>
      <c r="G114" s="41"/>
      <c r="H114" s="13" t="str">
        <f t="shared" ref="H114:I114" si="110">IF(G114="","",G114)</f>
        <v/>
      </c>
      <c r="I114" s="41" t="str">
        <f t="shared" si="110"/>
        <v/>
      </c>
      <c r="U114" s="43"/>
      <c r="V114" s="68" t="s">
        <v>76</v>
      </c>
      <c r="W114" s="69"/>
      <c r="X114" s="62"/>
    </row>
    <row r="115" spans="2:24" ht="12.75" x14ac:dyDescent="0.2">
      <c r="B115" s="132"/>
      <c r="C115" s="285" t="str">
        <f t="shared" si="69"/>
        <v/>
      </c>
      <c r="D115" s="134"/>
      <c r="E115" s="34"/>
      <c r="F115" s="271"/>
      <c r="G115" s="41"/>
      <c r="H115" s="13" t="str">
        <f t="shared" ref="H115:I115" si="111">IF(G115="","",G115)</f>
        <v/>
      </c>
      <c r="I115" s="41" t="str">
        <f t="shared" si="111"/>
        <v/>
      </c>
      <c r="U115" s="43"/>
      <c r="V115" s="59"/>
      <c r="W115" s="72"/>
      <c r="X115" s="62"/>
    </row>
    <row r="116" spans="2:24" ht="12.75" x14ac:dyDescent="0.2">
      <c r="B116" s="132"/>
      <c r="C116" s="285" t="str">
        <f t="shared" si="69"/>
        <v/>
      </c>
      <c r="D116" s="134"/>
      <c r="E116" s="34"/>
      <c r="F116" s="271"/>
      <c r="G116" s="41"/>
      <c r="H116" s="13" t="str">
        <f t="shared" ref="H116:I116" si="112">IF(G116="","",G116)</f>
        <v/>
      </c>
      <c r="I116" s="41" t="str">
        <f t="shared" si="112"/>
        <v/>
      </c>
      <c r="U116" s="43"/>
      <c r="V116" s="59"/>
      <c r="W116" s="72"/>
      <c r="X116" s="62"/>
    </row>
    <row r="117" spans="2:24" ht="12.75" x14ac:dyDescent="0.2">
      <c r="B117" s="132"/>
      <c r="C117" s="285" t="str">
        <f t="shared" si="69"/>
        <v/>
      </c>
      <c r="D117" s="134"/>
      <c r="E117" s="34"/>
      <c r="F117" s="271"/>
      <c r="G117" s="41"/>
      <c r="H117" s="13" t="str">
        <f t="shared" ref="H117:I117" si="113">IF(G117="","",G117)</f>
        <v/>
      </c>
      <c r="I117" s="41" t="str">
        <f t="shared" si="113"/>
        <v/>
      </c>
      <c r="U117" s="43"/>
      <c r="V117" s="72" t="s">
        <v>42</v>
      </c>
      <c r="W117" s="72"/>
      <c r="X117" s="73"/>
    </row>
    <row r="118" spans="2:24" ht="12.75" x14ac:dyDescent="0.2">
      <c r="B118" s="132"/>
      <c r="C118" s="285" t="str">
        <f t="shared" si="69"/>
        <v/>
      </c>
      <c r="D118" s="134"/>
      <c r="E118" s="34"/>
      <c r="F118" s="271"/>
      <c r="G118" s="41"/>
      <c r="H118" s="13" t="str">
        <f t="shared" ref="H118:I118" si="114">IF(G118="","",G118)</f>
        <v/>
      </c>
      <c r="I118" s="41" t="str">
        <f t="shared" si="114"/>
        <v/>
      </c>
      <c r="U118" s="59" t="s">
        <v>208</v>
      </c>
      <c r="V118" s="70" t="s">
        <v>31</v>
      </c>
      <c r="W118" s="70"/>
      <c r="X118" s="43"/>
    </row>
    <row r="119" spans="2:24" ht="12.75" x14ac:dyDescent="0.2">
      <c r="B119" s="132"/>
      <c r="C119" s="285" t="str">
        <f t="shared" si="69"/>
        <v/>
      </c>
      <c r="D119" s="134"/>
      <c r="E119" s="34"/>
      <c r="F119" s="271"/>
      <c r="G119" s="41"/>
      <c r="H119" s="13" t="str">
        <f t="shared" ref="H119:I119" si="115">IF(G119="","",G119)</f>
        <v/>
      </c>
      <c r="I119" s="41" t="str">
        <f t="shared" si="115"/>
        <v/>
      </c>
      <c r="U119" s="74" t="s">
        <v>201</v>
      </c>
      <c r="V119" s="43"/>
      <c r="W119" s="66" t="s">
        <v>73</v>
      </c>
      <c r="X119" s="43"/>
    </row>
    <row r="120" spans="2:24" ht="12.75" x14ac:dyDescent="0.2">
      <c r="B120" s="132"/>
      <c r="C120" s="285" t="str">
        <f t="shared" si="69"/>
        <v/>
      </c>
      <c r="D120" s="134"/>
      <c r="E120" s="34"/>
      <c r="F120" s="271"/>
      <c r="G120" s="41"/>
      <c r="H120" s="13" t="str">
        <f t="shared" ref="H120:I120" si="116">IF(G120="","",G120)</f>
        <v/>
      </c>
      <c r="I120" s="41" t="str">
        <f t="shared" si="116"/>
        <v/>
      </c>
      <c r="U120" s="74" t="s">
        <v>202</v>
      </c>
      <c r="V120" s="43"/>
      <c r="W120" s="66" t="s">
        <v>74</v>
      </c>
      <c r="X120" s="43"/>
    </row>
    <row r="121" spans="2:24" ht="12.75" x14ac:dyDescent="0.2">
      <c r="B121" s="132"/>
      <c r="C121" s="285" t="str">
        <f t="shared" si="69"/>
        <v/>
      </c>
      <c r="D121" s="134"/>
      <c r="E121" s="34"/>
      <c r="F121" s="271"/>
      <c r="G121" s="41"/>
      <c r="H121" s="13" t="str">
        <f t="shared" ref="H121:I121" si="117">IF(G121="","",G121)</f>
        <v/>
      </c>
      <c r="I121" s="41" t="str">
        <f t="shared" si="117"/>
        <v/>
      </c>
      <c r="U121" s="74" t="s">
        <v>203</v>
      </c>
      <c r="V121" s="43"/>
      <c r="W121" s="66" t="s">
        <v>75</v>
      </c>
      <c r="X121" s="43"/>
    </row>
    <row r="122" spans="2:24" ht="12.75" x14ac:dyDescent="0.2">
      <c r="B122" s="132"/>
      <c r="C122" s="285" t="str">
        <f t="shared" si="69"/>
        <v/>
      </c>
      <c r="D122" s="134"/>
      <c r="E122" s="34"/>
      <c r="F122" s="271"/>
      <c r="G122" s="41"/>
      <c r="H122" s="13" t="str">
        <f t="shared" ref="H122:I122" si="118">IF(G122="","",G122)</f>
        <v/>
      </c>
      <c r="I122" s="41" t="str">
        <f t="shared" si="118"/>
        <v/>
      </c>
      <c r="U122" s="74" t="s">
        <v>204</v>
      </c>
      <c r="V122" s="43"/>
      <c r="W122" s="75" t="s">
        <v>315</v>
      </c>
      <c r="X122" s="43"/>
    </row>
    <row r="123" spans="2:24" ht="12.75" x14ac:dyDescent="0.2">
      <c r="B123" s="132"/>
      <c r="C123" s="285" t="str">
        <f t="shared" si="69"/>
        <v/>
      </c>
      <c r="D123" s="134"/>
      <c r="E123" s="34"/>
      <c r="F123" s="271"/>
      <c r="G123" s="41"/>
      <c r="H123" s="13" t="str">
        <f t="shared" ref="H123:I123" si="119">IF(G123="","",G123)</f>
        <v/>
      </c>
      <c r="I123" s="41" t="str">
        <f t="shared" si="119"/>
        <v/>
      </c>
      <c r="U123" s="74" t="s">
        <v>205</v>
      </c>
      <c r="V123" s="43"/>
      <c r="W123" s="48"/>
      <c r="X123" s="43"/>
    </row>
    <row r="124" spans="2:24" ht="12.75" x14ac:dyDescent="0.2">
      <c r="B124" s="132"/>
      <c r="C124" s="285" t="str">
        <f t="shared" si="69"/>
        <v/>
      </c>
      <c r="D124" s="134"/>
      <c r="E124" s="34"/>
      <c r="F124" s="271"/>
      <c r="G124" s="41"/>
      <c r="H124" s="13" t="str">
        <f t="shared" ref="H124:I124" si="120">IF(G124="","",G124)</f>
        <v/>
      </c>
      <c r="I124" s="41" t="str">
        <f t="shared" si="120"/>
        <v/>
      </c>
      <c r="T124" s="76" t="s">
        <v>206</v>
      </c>
      <c r="U124" s="76" t="s">
        <v>206</v>
      </c>
      <c r="V124" s="43"/>
      <c r="W124" s="77"/>
      <c r="X124" s="43"/>
    </row>
    <row r="125" spans="2:24" ht="12.75" x14ac:dyDescent="0.2">
      <c r="B125" s="132"/>
      <c r="C125" s="285" t="str">
        <f t="shared" si="69"/>
        <v/>
      </c>
      <c r="D125" s="134"/>
      <c r="E125" s="34"/>
      <c r="F125" s="271"/>
      <c r="G125" s="41"/>
      <c r="H125" s="13" t="str">
        <f t="shared" ref="H125:I125" si="121">IF(G125="","",G125)</f>
        <v/>
      </c>
      <c r="I125" s="41" t="str">
        <f t="shared" si="121"/>
        <v/>
      </c>
      <c r="U125" s="43"/>
      <c r="V125" s="43"/>
      <c r="W125" s="66"/>
      <c r="X125" s="43"/>
    </row>
    <row r="126" spans="2:24" ht="12.75" x14ac:dyDescent="0.2">
      <c r="B126" s="132"/>
      <c r="C126" s="285" t="str">
        <f t="shared" si="69"/>
        <v/>
      </c>
      <c r="D126" s="134"/>
      <c r="E126" s="34"/>
      <c r="F126" s="271"/>
      <c r="G126" s="41"/>
      <c r="H126" s="13" t="str">
        <f t="shared" ref="H126:I126" si="122">IF(G126="","",G126)</f>
        <v/>
      </c>
      <c r="I126" s="41" t="str">
        <f t="shared" si="122"/>
        <v/>
      </c>
      <c r="U126" s="59" t="s">
        <v>207</v>
      </c>
      <c r="V126" s="59" t="s">
        <v>77</v>
      </c>
      <c r="W126" s="66"/>
      <c r="X126" s="43"/>
    </row>
    <row r="127" spans="2:24" ht="12.75" x14ac:dyDescent="0.2">
      <c r="B127" s="132"/>
      <c r="C127" s="285" t="str">
        <f t="shared" si="69"/>
        <v/>
      </c>
      <c r="D127" s="134"/>
      <c r="E127" s="34"/>
      <c r="F127" s="271"/>
      <c r="G127" s="41"/>
      <c r="H127" s="13" t="str">
        <f t="shared" ref="H127:I127" si="123">IF(G127="","",G127)</f>
        <v/>
      </c>
      <c r="I127" s="41" t="str">
        <f t="shared" si="123"/>
        <v/>
      </c>
      <c r="U127" s="43"/>
      <c r="V127" s="43"/>
      <c r="W127" s="86"/>
      <c r="X127" s="43"/>
    </row>
    <row r="128" spans="2:24" ht="12.75" x14ac:dyDescent="0.2">
      <c r="B128" s="132"/>
      <c r="C128" s="285" t="str">
        <f t="shared" si="69"/>
        <v/>
      </c>
      <c r="D128" s="134"/>
      <c r="E128" s="34"/>
      <c r="F128" s="271"/>
      <c r="G128" s="41"/>
      <c r="H128" s="13" t="str">
        <f t="shared" ref="H128:I128" si="124">IF(G128="","",G128)</f>
        <v/>
      </c>
      <c r="I128" s="41" t="str">
        <f t="shared" si="124"/>
        <v/>
      </c>
      <c r="U128" s="43"/>
      <c r="V128" s="43"/>
      <c r="W128" s="66"/>
      <c r="X128" s="43"/>
    </row>
    <row r="129" spans="2:24" ht="12.75" x14ac:dyDescent="0.2">
      <c r="B129" s="132"/>
      <c r="C129" s="285" t="str">
        <f t="shared" si="69"/>
        <v/>
      </c>
      <c r="D129" s="134"/>
      <c r="E129" s="34"/>
      <c r="F129" s="271"/>
      <c r="G129" s="41"/>
      <c r="H129" s="13" t="str">
        <f t="shared" ref="H129:I129" si="125">IF(G129="","",G129)</f>
        <v/>
      </c>
      <c r="I129" s="41" t="str">
        <f t="shared" si="125"/>
        <v/>
      </c>
      <c r="U129" s="43"/>
      <c r="V129" s="88" t="s">
        <v>89</v>
      </c>
      <c r="W129" s="83"/>
      <c r="X129" s="70"/>
    </row>
    <row r="130" spans="2:24" ht="12.75" x14ac:dyDescent="0.2">
      <c r="B130" s="132"/>
      <c r="C130" s="285" t="str">
        <f t="shared" si="69"/>
        <v/>
      </c>
      <c r="D130" s="134"/>
      <c r="E130" s="34"/>
      <c r="F130" s="271"/>
      <c r="G130" s="41"/>
      <c r="H130" s="13" t="str">
        <f t="shared" ref="H130:I130" si="126">IF(G130="","",G130)</f>
        <v/>
      </c>
      <c r="I130" s="41" t="str">
        <f t="shared" si="126"/>
        <v/>
      </c>
      <c r="U130" s="70"/>
      <c r="V130" s="70"/>
      <c r="W130" s="70"/>
      <c r="X130" s="43"/>
    </row>
    <row r="131" spans="2:24" ht="15.75" x14ac:dyDescent="0.25">
      <c r="B131" s="132"/>
      <c r="C131" s="285" t="str">
        <f t="shared" si="69"/>
        <v/>
      </c>
      <c r="D131" s="134"/>
      <c r="E131" s="34"/>
      <c r="F131" s="271"/>
      <c r="G131" s="41"/>
      <c r="H131" s="13" t="str">
        <f t="shared" ref="H131:I131" si="127">IF(G131="","",G131)</f>
        <v/>
      </c>
      <c r="I131" s="41" t="str">
        <f t="shared" si="127"/>
        <v/>
      </c>
      <c r="U131" s="89"/>
      <c r="V131" s="62" t="s">
        <v>119</v>
      </c>
      <c r="W131" s="62"/>
      <c r="X131" s="73"/>
    </row>
    <row r="132" spans="2:24" ht="12.75" x14ac:dyDescent="0.2">
      <c r="B132" s="132"/>
      <c r="C132" s="285" t="str">
        <f t="shared" si="69"/>
        <v/>
      </c>
      <c r="D132" s="134"/>
      <c r="E132" s="34"/>
      <c r="F132" s="271"/>
      <c r="G132" s="41"/>
      <c r="H132" s="13" t="str">
        <f t="shared" ref="H132:I132" si="128">IF(G132="","",G132)</f>
        <v/>
      </c>
      <c r="I132" s="41" t="str">
        <f t="shared" si="128"/>
        <v/>
      </c>
      <c r="U132" s="90" t="s">
        <v>214</v>
      </c>
      <c r="V132" s="65" t="s">
        <v>7</v>
      </c>
      <c r="W132" s="49"/>
      <c r="X132" s="43"/>
    </row>
    <row r="133" spans="2:24" ht="12.75" x14ac:dyDescent="0.2">
      <c r="B133" s="132"/>
      <c r="C133" s="285" t="str">
        <f t="shared" si="69"/>
        <v/>
      </c>
      <c r="D133" s="134"/>
      <c r="E133" s="34"/>
      <c r="F133" s="271"/>
      <c r="G133" s="41"/>
      <c r="H133" s="13" t="str">
        <f t="shared" ref="H133:I133" si="129">IF(G133="","",G133)</f>
        <v/>
      </c>
      <c r="I133" s="41" t="str">
        <f t="shared" si="129"/>
        <v/>
      </c>
      <c r="U133" s="74" t="s">
        <v>215</v>
      </c>
      <c r="V133" s="43"/>
      <c r="W133" s="91" t="s">
        <v>8</v>
      </c>
      <c r="X133" s="92"/>
    </row>
    <row r="134" spans="2:24" ht="12.75" x14ac:dyDescent="0.2">
      <c r="B134" s="132"/>
      <c r="C134" s="285" t="str">
        <f t="shared" si="69"/>
        <v/>
      </c>
      <c r="D134" s="134"/>
      <c r="E134" s="34"/>
      <c r="F134" s="271"/>
      <c r="G134" s="41"/>
      <c r="H134" s="13" t="str">
        <f t="shared" ref="H134:I134" si="130">IF(G134="","",G134)</f>
        <v/>
      </c>
      <c r="I134" s="41" t="str">
        <f t="shared" si="130"/>
        <v/>
      </c>
      <c r="U134" s="74" t="s">
        <v>223</v>
      </c>
      <c r="V134" s="43"/>
      <c r="W134" s="91" t="s">
        <v>9</v>
      </c>
      <c r="X134" s="92"/>
    </row>
    <row r="135" spans="2:24" ht="12.75" x14ac:dyDescent="0.2">
      <c r="B135" s="132"/>
      <c r="C135" s="285" t="str">
        <f t="shared" si="69"/>
        <v/>
      </c>
      <c r="D135" s="134"/>
      <c r="E135" s="34"/>
      <c r="F135" s="271"/>
      <c r="G135" s="41"/>
      <c r="H135" s="13" t="str">
        <f t="shared" ref="H135:I135" si="131">IF(G135="","",G135)</f>
        <v/>
      </c>
      <c r="I135" s="41" t="str">
        <f t="shared" si="131"/>
        <v/>
      </c>
      <c r="U135" s="74" t="s">
        <v>224</v>
      </c>
      <c r="V135" s="43"/>
      <c r="W135" s="91" t="s">
        <v>10</v>
      </c>
      <c r="X135" s="92"/>
    </row>
    <row r="136" spans="2:24" ht="12.75" x14ac:dyDescent="0.2">
      <c r="B136" s="132"/>
      <c r="C136" s="285" t="str">
        <f t="shared" si="69"/>
        <v/>
      </c>
      <c r="D136" s="134"/>
      <c r="E136" s="34"/>
      <c r="F136" s="271"/>
      <c r="G136" s="41"/>
      <c r="H136" s="13" t="str">
        <f t="shared" ref="H136:I136" si="132">IF(G136="","",G136)</f>
        <v/>
      </c>
      <c r="I136" s="41" t="str">
        <f t="shared" si="132"/>
        <v/>
      </c>
      <c r="U136" s="74" t="s">
        <v>225</v>
      </c>
      <c r="V136" s="43"/>
      <c r="W136" s="91" t="s">
        <v>11</v>
      </c>
      <c r="X136" s="92"/>
    </row>
    <row r="137" spans="2:24" ht="12.75" x14ac:dyDescent="0.2">
      <c r="B137" s="132"/>
      <c r="C137" s="285" t="str">
        <f t="shared" si="69"/>
        <v/>
      </c>
      <c r="D137" s="134"/>
      <c r="E137" s="34"/>
      <c r="F137" s="271"/>
      <c r="G137" s="41"/>
      <c r="H137" s="13" t="str">
        <f t="shared" ref="H137:I137" si="133">IF(G137="","",G137)</f>
        <v/>
      </c>
      <c r="I137" s="41" t="str">
        <f t="shared" si="133"/>
        <v/>
      </c>
      <c r="U137" s="74" t="s">
        <v>226</v>
      </c>
      <c r="V137" s="43"/>
      <c r="W137" s="93" t="s">
        <v>108</v>
      </c>
      <c r="X137" s="94"/>
    </row>
    <row r="138" spans="2:24" ht="12.75" x14ac:dyDescent="0.2">
      <c r="B138" s="132"/>
      <c r="C138" s="285" t="str">
        <f>HYPERLINK("#"&amp;ADDRESS(ROW(),COLUMN()-1),"")</f>
        <v/>
      </c>
      <c r="D138" s="134"/>
      <c r="E138" s="34"/>
      <c r="F138" s="271"/>
      <c r="G138" s="41"/>
      <c r="H138" s="13" t="str">
        <f t="shared" ref="H138:I138" si="134">IF(G138="","",G138)</f>
        <v/>
      </c>
      <c r="I138" s="41" t="str">
        <f t="shared" si="134"/>
        <v/>
      </c>
      <c r="U138" s="90" t="s">
        <v>216</v>
      </c>
      <c r="V138" s="82" t="s">
        <v>12</v>
      </c>
      <c r="W138" s="70"/>
      <c r="X138" s="43"/>
    </row>
    <row r="139" spans="2:24" ht="12.75" x14ac:dyDescent="0.2">
      <c r="B139" s="132"/>
      <c r="C139" s="285" t="str">
        <f>HYPERLINK("#"&amp;ADDRESS(ROW(),COLUMN()-1),"")</f>
        <v/>
      </c>
      <c r="D139" s="134"/>
      <c r="E139" s="34"/>
      <c r="F139" s="271"/>
      <c r="G139" s="41"/>
      <c r="H139" s="13" t="str">
        <f t="shared" ref="H139:I139" si="135">IF(G139="","",G139)</f>
        <v/>
      </c>
      <c r="I139" s="41" t="str">
        <f t="shared" si="135"/>
        <v/>
      </c>
      <c r="U139" s="74" t="s">
        <v>217</v>
      </c>
      <c r="V139" s="43"/>
      <c r="W139" s="91" t="s">
        <v>13</v>
      </c>
      <c r="X139" s="92"/>
    </row>
    <row r="140" spans="2:24" ht="12.75" x14ac:dyDescent="0.2">
      <c r="B140" s="132"/>
      <c r="C140" s="285" t="str">
        <f>HYPERLINK("#"&amp;ADDRESS(ROW(),COLUMN()-1),"")</f>
        <v/>
      </c>
      <c r="D140" s="134"/>
      <c r="E140" s="34"/>
      <c r="F140" s="271"/>
      <c r="G140" s="41"/>
      <c r="H140" s="13" t="str">
        <f t="shared" ref="H140:I140" si="136">IF(G140="","",G140)</f>
        <v/>
      </c>
      <c r="I140" s="41" t="str">
        <f t="shared" si="136"/>
        <v/>
      </c>
      <c r="U140" s="74" t="s">
        <v>227</v>
      </c>
      <c r="V140" s="43"/>
      <c r="W140" s="91" t="s">
        <v>14</v>
      </c>
      <c r="X140" s="92"/>
    </row>
    <row r="141" spans="2:24" ht="12.75" x14ac:dyDescent="0.2">
      <c r="U141" s="74" t="s">
        <v>228</v>
      </c>
      <c r="V141" s="43"/>
      <c r="W141" s="91" t="s">
        <v>15</v>
      </c>
      <c r="X141" s="92"/>
    </row>
    <row r="142" spans="2:24" ht="12.75" x14ac:dyDescent="0.2">
      <c r="U142" s="74" t="s">
        <v>229</v>
      </c>
      <c r="V142" s="43"/>
      <c r="W142" s="91" t="s">
        <v>109</v>
      </c>
      <c r="X142" s="92"/>
    </row>
    <row r="143" spans="2:24" ht="12.75" x14ac:dyDescent="0.2">
      <c r="U143" s="90" t="s">
        <v>218</v>
      </c>
      <c r="V143" s="82" t="s">
        <v>16</v>
      </c>
      <c r="W143" s="70"/>
      <c r="X143" s="43"/>
    </row>
    <row r="144" spans="2:24" ht="12.75" x14ac:dyDescent="0.2">
      <c r="U144" s="74" t="s">
        <v>219</v>
      </c>
      <c r="V144" s="43"/>
      <c r="W144" s="93" t="s">
        <v>17</v>
      </c>
      <c r="X144" s="95"/>
    </row>
    <row r="145" spans="20:24" ht="12.75" x14ac:dyDescent="0.2">
      <c r="U145" s="74" t="s">
        <v>230</v>
      </c>
      <c r="V145" s="43"/>
      <c r="W145" s="93" t="s">
        <v>18</v>
      </c>
      <c r="X145" s="95"/>
    </row>
    <row r="146" spans="20:24" ht="12.75" x14ac:dyDescent="0.2">
      <c r="U146" s="74" t="s">
        <v>231</v>
      </c>
      <c r="V146" s="43"/>
      <c r="W146" s="93" t="s">
        <v>19</v>
      </c>
      <c r="X146" s="95"/>
    </row>
    <row r="147" spans="20:24" ht="12.75" x14ac:dyDescent="0.2">
      <c r="U147" s="74" t="s">
        <v>232</v>
      </c>
      <c r="V147" s="43"/>
      <c r="W147" s="93" t="s">
        <v>110</v>
      </c>
      <c r="X147" s="94"/>
    </row>
    <row r="148" spans="20:24" ht="12.75" x14ac:dyDescent="0.2">
      <c r="U148" s="90" t="s">
        <v>220</v>
      </c>
      <c r="V148" s="82" t="s">
        <v>20</v>
      </c>
      <c r="W148" s="70"/>
      <c r="X148" s="43"/>
    </row>
    <row r="149" spans="20:24" ht="12.75" x14ac:dyDescent="0.2">
      <c r="U149" s="74" t="s">
        <v>221</v>
      </c>
      <c r="V149" s="43"/>
      <c r="W149" s="91" t="s">
        <v>21</v>
      </c>
      <c r="X149" s="43"/>
    </row>
    <row r="150" spans="20:24" ht="12.75" x14ac:dyDescent="0.2">
      <c r="T150" s="76" t="s">
        <v>233</v>
      </c>
      <c r="U150" s="76" t="s">
        <v>233</v>
      </c>
      <c r="V150" s="43"/>
      <c r="W150" s="96" t="s">
        <v>287</v>
      </c>
      <c r="X150" s="97"/>
    </row>
    <row r="151" spans="20:24" ht="12.75" x14ac:dyDescent="0.2">
      <c r="U151" s="74" t="s">
        <v>234</v>
      </c>
      <c r="V151" s="43"/>
      <c r="W151" s="93" t="s">
        <v>111</v>
      </c>
      <c r="X151" s="43"/>
    </row>
    <row r="152" spans="20:24" ht="12.75" x14ac:dyDescent="0.2">
      <c r="U152" s="90" t="s">
        <v>222</v>
      </c>
      <c r="V152" s="70" t="s">
        <v>120</v>
      </c>
      <c r="W152" s="71"/>
      <c r="X152" s="73"/>
    </row>
    <row r="153" spans="20:24" ht="12.75" x14ac:dyDescent="0.2">
      <c r="U153" s="90"/>
      <c r="V153" s="98"/>
      <c r="W153" s="99"/>
      <c r="X153" s="100"/>
    </row>
    <row r="154" spans="20:24" ht="12.75" x14ac:dyDescent="0.2">
      <c r="U154" s="90"/>
      <c r="V154" s="98"/>
      <c r="W154" s="99"/>
      <c r="X154" s="100"/>
    </row>
    <row r="155" spans="20:24" ht="12.75" x14ac:dyDescent="0.2">
      <c r="U155" s="101" t="s">
        <v>235</v>
      </c>
      <c r="V155" s="102" t="s">
        <v>35</v>
      </c>
      <c r="W155" s="102"/>
      <c r="X155" s="102"/>
    </row>
    <row r="156" spans="20:24" ht="12.75" x14ac:dyDescent="0.2">
      <c r="U156" s="101"/>
      <c r="V156" s="103"/>
      <c r="W156" s="104"/>
      <c r="X156" s="104"/>
    </row>
    <row r="157" spans="20:24" ht="12.75" x14ac:dyDescent="0.2">
      <c r="U157" s="105" t="s">
        <v>296</v>
      </c>
      <c r="V157" s="106" t="s">
        <v>103</v>
      </c>
      <c r="W157" s="106"/>
      <c r="X157" s="106"/>
    </row>
    <row r="158" spans="20:24" ht="12.75" x14ac:dyDescent="0.2">
      <c r="U158" s="107"/>
      <c r="V158" s="108"/>
      <c r="W158" s="108"/>
      <c r="X158" s="108"/>
    </row>
    <row r="159" spans="20:24" ht="12.75" x14ac:dyDescent="0.2">
      <c r="U159" s="105" t="s">
        <v>297</v>
      </c>
      <c r="V159" s="109" t="s">
        <v>104</v>
      </c>
      <c r="W159" s="109"/>
      <c r="X159" s="109"/>
    </row>
    <row r="160" spans="20:24" ht="12.75" x14ac:dyDescent="0.2">
      <c r="U160" s="105" t="s">
        <v>298</v>
      </c>
      <c r="V160" s="109" t="s">
        <v>37</v>
      </c>
      <c r="W160" s="109"/>
      <c r="X160" s="109"/>
    </row>
    <row r="161" spans="20:24" ht="12.75" customHeight="1" x14ac:dyDescent="0.2">
      <c r="T161" s="76" t="s">
        <v>299</v>
      </c>
      <c r="U161" s="110" t="s">
        <v>299</v>
      </c>
      <c r="V161" s="111" t="s">
        <v>95</v>
      </c>
      <c r="W161" s="111"/>
      <c r="X161" s="112"/>
    </row>
    <row r="162" spans="20:24" ht="12.75" x14ac:dyDescent="0.2">
      <c r="U162" s="105"/>
      <c r="V162" s="113" t="s">
        <v>24</v>
      </c>
      <c r="W162" s="114"/>
      <c r="X162" s="115"/>
    </row>
    <row r="163" spans="20:24" ht="12.75" x14ac:dyDescent="0.2">
      <c r="U163" s="105"/>
      <c r="V163" s="113" t="s">
        <v>25</v>
      </c>
      <c r="W163" s="116"/>
      <c r="X163" s="115"/>
    </row>
    <row r="164" spans="20:24" ht="12.75" x14ac:dyDescent="0.2">
      <c r="U164" s="105"/>
      <c r="V164" s="113" t="s">
        <v>26</v>
      </c>
      <c r="W164" s="116"/>
      <c r="X164" s="115"/>
    </row>
    <row r="165" spans="20:24" ht="12.75" x14ac:dyDescent="0.2">
      <c r="U165" s="105" t="s">
        <v>300</v>
      </c>
      <c r="V165" s="109"/>
      <c r="W165" s="109" t="s">
        <v>81</v>
      </c>
      <c r="X165" s="109"/>
    </row>
    <row r="166" spans="20:24" ht="12.75" customHeight="1" x14ac:dyDescent="0.2">
      <c r="U166" s="110" t="s">
        <v>301</v>
      </c>
      <c r="V166" s="111" t="s">
        <v>39</v>
      </c>
      <c r="W166" s="111"/>
      <c r="X166" s="109"/>
    </row>
    <row r="167" spans="20:24" ht="12.75" x14ac:dyDescent="0.2">
      <c r="U167" s="109"/>
      <c r="V167" s="109"/>
      <c r="W167" s="109"/>
      <c r="X167" s="109"/>
    </row>
    <row r="168" spans="20:24" ht="12.75" x14ac:dyDescent="0.2">
      <c r="U168" s="109"/>
      <c r="V168" s="109"/>
      <c r="W168" s="109"/>
      <c r="X168" s="109"/>
    </row>
    <row r="169" spans="20:24" ht="12.75" x14ac:dyDescent="0.2">
      <c r="U169" s="101" t="s">
        <v>236</v>
      </c>
      <c r="V169" s="102" t="s">
        <v>38</v>
      </c>
      <c r="W169" s="102"/>
      <c r="X169" s="102"/>
    </row>
    <row r="170" spans="20:24" ht="12.75" x14ac:dyDescent="0.2">
      <c r="U170" s="101"/>
      <c r="V170" s="103"/>
      <c r="W170" s="104"/>
      <c r="X170" s="104"/>
    </row>
    <row r="171" spans="20:24" ht="12.75" x14ac:dyDescent="0.2">
      <c r="U171" s="105" t="s">
        <v>237</v>
      </c>
      <c r="V171" s="109" t="s">
        <v>36</v>
      </c>
      <c r="W171" s="109"/>
      <c r="X171" s="109"/>
    </row>
    <row r="172" spans="20:24" ht="12.75" x14ac:dyDescent="0.2">
      <c r="U172" s="105"/>
      <c r="V172" s="108"/>
      <c r="W172" s="109"/>
      <c r="X172" s="109"/>
    </row>
    <row r="173" spans="20:24" ht="12.75" x14ac:dyDescent="0.2">
      <c r="U173" s="105" t="s">
        <v>238</v>
      </c>
      <c r="V173" s="109" t="s">
        <v>105</v>
      </c>
      <c r="W173" s="109"/>
      <c r="X173" s="109"/>
    </row>
    <row r="174" spans="20:24" ht="12.75" x14ac:dyDescent="0.2">
      <c r="U174" s="105" t="s">
        <v>239</v>
      </c>
      <c r="V174" s="109" t="s">
        <v>37</v>
      </c>
      <c r="W174" s="109"/>
      <c r="X174" s="109"/>
    </row>
    <row r="175" spans="20:24" ht="12.75" customHeight="1" x14ac:dyDescent="0.2">
      <c r="T175" s="117" t="s">
        <v>302</v>
      </c>
      <c r="U175" s="117" t="s">
        <v>302</v>
      </c>
      <c r="V175" s="111" t="s">
        <v>286</v>
      </c>
      <c r="W175" s="111"/>
      <c r="X175" s="109"/>
    </row>
    <row r="176" spans="20:24" ht="12.75" x14ac:dyDescent="0.2">
      <c r="U176" s="105"/>
      <c r="V176" s="113" t="s">
        <v>24</v>
      </c>
      <c r="W176" s="114"/>
      <c r="X176" s="115"/>
    </row>
    <row r="177" spans="21:24" ht="12.75" x14ac:dyDescent="0.2">
      <c r="U177" s="105"/>
      <c r="V177" s="113" t="s">
        <v>25</v>
      </c>
      <c r="W177" s="116"/>
      <c r="X177" s="115"/>
    </row>
    <row r="178" spans="21:24" ht="12.75" x14ac:dyDescent="0.2">
      <c r="U178" s="105"/>
      <c r="V178" s="113" t="s">
        <v>26</v>
      </c>
      <c r="W178" s="116"/>
      <c r="X178" s="115"/>
    </row>
    <row r="179" spans="21:24" ht="12.75" x14ac:dyDescent="0.2">
      <c r="U179" s="105" t="s">
        <v>303</v>
      </c>
      <c r="V179" s="109"/>
      <c r="W179" s="109" t="s">
        <v>82</v>
      </c>
      <c r="X179" s="109"/>
    </row>
    <row r="180" spans="21:24" ht="12.75" customHeight="1" x14ac:dyDescent="0.2">
      <c r="U180" s="110" t="s">
        <v>304</v>
      </c>
      <c r="V180" s="111" t="s">
        <v>84</v>
      </c>
      <c r="W180" s="111"/>
      <c r="X180" s="109"/>
    </row>
    <row r="181" spans="21:24" ht="12.75" x14ac:dyDescent="0.2">
      <c r="U181" s="109"/>
      <c r="V181" s="109"/>
      <c r="W181" s="109"/>
      <c r="X181" s="109"/>
    </row>
    <row r="182" spans="21:24" ht="12.75" x14ac:dyDescent="0.2">
      <c r="U182" s="101" t="s">
        <v>240</v>
      </c>
      <c r="V182" s="102" t="s">
        <v>40</v>
      </c>
      <c r="W182" s="102"/>
      <c r="X182" s="102"/>
    </row>
    <row r="183" spans="21:24" ht="12.75" x14ac:dyDescent="0.2">
      <c r="U183" s="101"/>
      <c r="V183" s="103"/>
      <c r="W183" s="104"/>
      <c r="X183" s="104"/>
    </row>
    <row r="184" spans="21:24" ht="12.75" x14ac:dyDescent="0.2">
      <c r="U184" s="105" t="s">
        <v>305</v>
      </c>
      <c r="V184" s="109" t="s">
        <v>36</v>
      </c>
      <c r="W184" s="109"/>
      <c r="X184" s="109"/>
    </row>
    <row r="185" spans="21:24" ht="12.75" x14ac:dyDescent="0.2">
      <c r="U185" s="105"/>
      <c r="V185" s="108"/>
      <c r="W185" s="109"/>
      <c r="X185" s="109"/>
    </row>
    <row r="186" spans="21:24" ht="12.75" x14ac:dyDescent="0.2">
      <c r="U186" s="105" t="s">
        <v>306</v>
      </c>
      <c r="V186" s="109" t="s">
        <v>105</v>
      </c>
      <c r="W186" s="109"/>
      <c r="X186" s="109"/>
    </row>
    <row r="187" spans="21:24" ht="12.75" x14ac:dyDescent="0.2">
      <c r="U187" s="105" t="s">
        <v>307</v>
      </c>
      <c r="V187" s="109" t="s">
        <v>37</v>
      </c>
      <c r="W187" s="109"/>
      <c r="X187" s="109"/>
    </row>
    <row r="188" spans="21:24" ht="12.75" customHeight="1" x14ac:dyDescent="0.2">
      <c r="U188" s="105" t="s">
        <v>308</v>
      </c>
      <c r="V188" s="111" t="s">
        <v>94</v>
      </c>
      <c r="W188" s="111"/>
      <c r="X188" s="109"/>
    </row>
    <row r="189" spans="21:24" ht="12.75" customHeight="1" x14ac:dyDescent="0.2">
      <c r="U189" s="105" t="s">
        <v>309</v>
      </c>
      <c r="V189" s="111" t="s">
        <v>85</v>
      </c>
      <c r="W189" s="111"/>
      <c r="X189" s="109"/>
    </row>
    <row r="190" spans="21:24" ht="12.75" x14ac:dyDescent="0.2">
      <c r="U190" s="118" t="s">
        <v>241</v>
      </c>
      <c r="V190" s="119" t="s">
        <v>107</v>
      </c>
      <c r="W190" s="109"/>
      <c r="X190" s="109"/>
    </row>
    <row r="191" spans="21:24" ht="12.75" x14ac:dyDescent="0.2">
      <c r="U191" s="109"/>
      <c r="V191" s="108"/>
      <c r="W191" s="109"/>
      <c r="X191" s="109"/>
    </row>
    <row r="192" spans="21:24" ht="12.75" x14ac:dyDescent="0.2">
      <c r="U192" s="43"/>
      <c r="V192" s="43"/>
      <c r="W192" s="43"/>
      <c r="X192" s="43"/>
    </row>
    <row r="193" spans="20:24" ht="12.75" customHeight="1" x14ac:dyDescent="0.2">
      <c r="U193" s="120" t="s">
        <v>235</v>
      </c>
      <c r="V193" s="121" t="s">
        <v>295</v>
      </c>
      <c r="W193" s="121"/>
      <c r="X193" s="122"/>
    </row>
    <row r="194" spans="20:24" ht="12.75" x14ac:dyDescent="0.2">
      <c r="U194" s="123" t="s">
        <v>236</v>
      </c>
      <c r="V194" s="59" t="s">
        <v>22</v>
      </c>
      <c r="W194" s="43"/>
      <c r="X194" s="43"/>
    </row>
    <row r="195" spans="20:24" ht="12.75" x14ac:dyDescent="0.2">
      <c r="U195" s="74" t="s">
        <v>237</v>
      </c>
      <c r="V195" s="124" t="s">
        <v>24</v>
      </c>
      <c r="W195" s="91" t="s">
        <v>23</v>
      </c>
      <c r="X195" s="91"/>
    </row>
    <row r="196" spans="20:24" ht="12.75" x14ac:dyDescent="0.2">
      <c r="U196" s="74" t="s">
        <v>238</v>
      </c>
      <c r="V196" s="124" t="s">
        <v>25</v>
      </c>
      <c r="W196" s="91" t="s">
        <v>112</v>
      </c>
      <c r="X196" s="92"/>
    </row>
    <row r="197" spans="20:24" ht="12.75" x14ac:dyDescent="0.2">
      <c r="U197" s="74" t="s">
        <v>239</v>
      </c>
      <c r="V197" s="43"/>
      <c r="W197" s="59" t="s">
        <v>101</v>
      </c>
      <c r="X197" s="43"/>
    </row>
    <row r="198" spans="20:24" ht="12.75" x14ac:dyDescent="0.2">
      <c r="U198" s="123" t="s">
        <v>240</v>
      </c>
      <c r="V198" s="59" t="s">
        <v>113</v>
      </c>
      <c r="W198" s="43"/>
      <c r="X198" s="43"/>
    </row>
    <row r="199" spans="20:24" ht="12.75" x14ac:dyDescent="0.2">
      <c r="U199" s="125"/>
      <c r="V199" s="126"/>
      <c r="W199" s="43"/>
      <c r="X199" s="43"/>
    </row>
    <row r="200" spans="20:24" ht="12.75" x14ac:dyDescent="0.2">
      <c r="U200" s="123" t="s">
        <v>241</v>
      </c>
      <c r="V200" s="59" t="s">
        <v>121</v>
      </c>
      <c r="W200" s="43"/>
      <c r="X200" s="43"/>
    </row>
    <row r="201" spans="20:24" ht="12.75" x14ac:dyDescent="0.2">
      <c r="U201" s="74" t="s">
        <v>242</v>
      </c>
      <c r="V201" s="124" t="s">
        <v>24</v>
      </c>
      <c r="W201" s="43" t="s">
        <v>27</v>
      </c>
      <c r="X201" s="43"/>
    </row>
    <row r="202" spans="20:24" ht="12.75" x14ac:dyDescent="0.2">
      <c r="U202" s="43"/>
      <c r="V202" s="124"/>
      <c r="W202" s="126"/>
      <c r="X202" s="43"/>
    </row>
    <row r="203" spans="20:24" ht="12.75" x14ac:dyDescent="0.2">
      <c r="U203" s="74" t="s">
        <v>243</v>
      </c>
      <c r="V203" s="124" t="s">
        <v>25</v>
      </c>
      <c r="W203" s="75" t="s">
        <v>316</v>
      </c>
      <c r="X203" s="43"/>
    </row>
    <row r="204" spans="20:24" ht="12.75" x14ac:dyDescent="0.2">
      <c r="U204" s="74" t="s">
        <v>244</v>
      </c>
      <c r="V204" s="124"/>
      <c r="W204" s="127"/>
      <c r="X204" s="43"/>
    </row>
    <row r="205" spans="20:24" ht="12.75" x14ac:dyDescent="0.2">
      <c r="T205" s="76" t="s">
        <v>245</v>
      </c>
      <c r="U205" s="76" t="s">
        <v>245</v>
      </c>
      <c r="V205" s="124"/>
      <c r="W205" s="128"/>
      <c r="X205" s="43"/>
    </row>
    <row r="206" spans="20:24" ht="12.75" x14ac:dyDescent="0.2">
      <c r="U206" s="74" t="s">
        <v>247</v>
      </c>
      <c r="V206" s="43"/>
      <c r="W206" s="59" t="s">
        <v>123</v>
      </c>
      <c r="X206" s="43"/>
    </row>
    <row r="207" spans="20:24" ht="12.75" x14ac:dyDescent="0.2">
      <c r="U207" s="43"/>
      <c r="V207" s="126"/>
      <c r="W207" s="59"/>
      <c r="X207" s="43"/>
    </row>
    <row r="208" spans="20:24" ht="12.75" customHeight="1" x14ac:dyDescent="0.2">
      <c r="U208" s="123" t="s">
        <v>246</v>
      </c>
      <c r="V208" s="129" t="s">
        <v>124</v>
      </c>
      <c r="W208" s="71"/>
      <c r="X208" s="92"/>
    </row>
  </sheetData>
  <sheetProtection password="C531" sheet="1" objects="1" scenarios="1"/>
  <autoFilter ref="T7:W208"/>
  <dataConsolidate/>
  <mergeCells count="6">
    <mergeCell ref="I6:I7"/>
    <mergeCell ref="B4:E4"/>
    <mergeCell ref="E6:E7"/>
    <mergeCell ref="F6:F7"/>
    <mergeCell ref="G6:G7"/>
    <mergeCell ref="H6:H7"/>
  </mergeCells>
  <conditionalFormatting sqref="H30:H140">
    <cfRule type="expression" dxfId="1" priority="29" stopIfTrue="1">
      <formula>($T$7="Proposed Budget")</formula>
    </cfRule>
  </conditionalFormatting>
  <conditionalFormatting sqref="H14:H29">
    <cfRule type="expression" dxfId="0" priority="1" stopIfTrue="1">
      <formula>($T$7="Proposed Budget")</formula>
    </cfRule>
  </conditionalFormatting>
  <dataValidations count="7">
    <dataValidation allowBlank="1" showInputMessage="1" showErrorMessage="1" promptTitle="Personnel Services:" prompt="If a person has responsibilities that include both admin and operational duties, the salaries or wages should be split based on the time spent in each area. The employer's share of the payroll taxes will be reported as indirect costs." sqref="V14:W14 L5"/>
    <dataValidation allowBlank="1" showInputMessage="1" showErrorMessage="1" promptTitle="Personnel Services:" prompt="If a person has responsibilities that include both administrative and operational duties, the salaries or wages shoudl be split based on the time spent in each area. The employer's share of payroll taxes is reported as indirect costs." sqref="V50:W50 L10"/>
    <dataValidation allowBlank="1" showInputMessage="1" showErrorMessage="1" promptTitle="Indirect Costs Example:" prompt="Insurance is considered an indirect cost because it benefits multiple aspects of the district (i.e. operations and administration both benefit from the district having insurance)." sqref="V90:W90"/>
    <dataValidation allowBlank="1" showInputMessage="1" showErrorMessage="1" promptTitle="Depreciation Reserve (Example)" prompt="The district owns a computer, which is worth $1,000 brand new.  The computer has a useful life of 4 years.  Assuming straight-line depreciation, the district would reserve $250 in capital each year.  This will ensure the district has capital when needed." sqref="V155:X155"/>
    <dataValidation allowBlank="1" showInputMessage="1" showErrorMessage="1" promptTitle="Other Reserve (Example)" prompt="Funds that are not being reserved for asset depreciation or an emergency." sqref="V169:X169 L24"/>
    <dataValidation allowBlank="1" showInputMessage="1" showErrorMessage="1" promptTitle="Emergency Reserve (Example)" prompt="This reserve would be used by the district to save money for unexpected expenses that may arise throughout the fiscal year.  " sqref="V182:X182"/>
    <dataValidation type="list" allowBlank="1" showInputMessage="1" showErrorMessage="1" sqref="B10:B140">
      <formula1>$R$4:$R$21</formula1>
    </dataValidation>
  </dataValidations>
  <hyperlinks>
    <hyperlink ref="K10" location="Expenditures!D69" display="Expenditures!D69"/>
    <hyperlink ref="K11" location="Expenditures!D75" display="Expenditures!D75"/>
    <hyperlink ref="K12" location="Expenditures!D81" display="Expenditures!D81"/>
    <hyperlink ref="K13" location="Expenditures!D87" display="Expenditures!D87"/>
    <hyperlink ref="K14" location="Expenditures!D93" display="Expenditures!D93"/>
    <hyperlink ref="K15" location="Expenditures!D99" display="Expenditures!D99"/>
    <hyperlink ref="K5" location="Expenditures!D31" display="Expenditures!D31"/>
    <hyperlink ref="K6" location="Expenditures!D38" display="Expenditures!D38"/>
    <hyperlink ref="K7" location="Expenditures!D45" display="Expenditures!D45"/>
    <hyperlink ref="K8" location="Expenditures!D54" display="Expenditures!D54"/>
    <hyperlink ref="K17" location="Expenditures!D115" display="Expenditures!D115"/>
    <hyperlink ref="K18" location="Expenditures!D125" display="Expenditures!D125"/>
    <hyperlink ref="K20" location="Expenditures!D16" display="Expenditures!D16"/>
    <hyperlink ref="K22" location="Revenue!D35" display="Revenue!D35"/>
    <hyperlink ref="K25" location="Revenue!D44" display="Revenue!D44"/>
    <hyperlink ref="K23" location="'Cash &amp; Investments'!D34" display="'Cash &amp; Investments'!D34"/>
    <hyperlink ref="K24" location="'Cash &amp; Investments'!D50" display="'Cash &amp; Investments'!D50"/>
  </hyperlinks>
  <printOptions horizontalCentered="1"/>
  <pageMargins left="0.25" right="0.25" top="0.75" bottom="0.75" header="0.3" footer="0.3"/>
  <pageSetup scale="87" fitToHeight="2" orientation="portrait" r:id="rId1"/>
  <ignoredErrors>
    <ignoredError sqref="H10:H140 I10:I140"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I2:J20"/>
  <sheetViews>
    <sheetView workbookViewId="0">
      <selection activeCell="L18" sqref="L18"/>
    </sheetView>
  </sheetViews>
  <sheetFormatPr defaultRowHeight="12.75" x14ac:dyDescent="0.2"/>
  <cols>
    <col min="9" max="9" width="3.28515625" bestFit="1" customWidth="1"/>
    <col min="10" max="10" width="33.42578125" customWidth="1"/>
  </cols>
  <sheetData>
    <row r="2" spans="9:10" x14ac:dyDescent="0.2">
      <c r="J2" s="172" t="s">
        <v>530</v>
      </c>
    </row>
    <row r="4" spans="9:10" x14ac:dyDescent="0.2">
      <c r="I4" s="222" t="s">
        <v>618</v>
      </c>
      <c r="J4" s="221" t="s">
        <v>531</v>
      </c>
    </row>
    <row r="5" spans="9:10" x14ac:dyDescent="0.2">
      <c r="I5" s="222" t="s">
        <v>618</v>
      </c>
      <c r="J5" s="221" t="s">
        <v>532</v>
      </c>
    </row>
    <row r="6" spans="9:10" x14ac:dyDescent="0.2">
      <c r="I6" s="222" t="s">
        <v>618</v>
      </c>
      <c r="J6" s="221" t="s">
        <v>533</v>
      </c>
    </row>
    <row r="7" spans="9:10" x14ac:dyDescent="0.2">
      <c r="I7" s="222"/>
      <c r="J7" s="26"/>
    </row>
    <row r="8" spans="9:10" x14ac:dyDescent="0.2">
      <c r="I8" s="222" t="s">
        <v>618</v>
      </c>
      <c r="J8" s="221" t="s">
        <v>534</v>
      </c>
    </row>
    <row r="10" spans="9:10" x14ac:dyDescent="0.2">
      <c r="J10" s="220" t="s">
        <v>573</v>
      </c>
    </row>
    <row r="11" spans="9:10" x14ac:dyDescent="0.2">
      <c r="I11" s="222" t="s">
        <v>618</v>
      </c>
      <c r="J11" s="221" t="s">
        <v>622</v>
      </c>
    </row>
    <row r="12" spans="9:10" x14ac:dyDescent="0.2">
      <c r="I12" s="222" t="s">
        <v>618</v>
      </c>
      <c r="J12" s="262" t="s">
        <v>623</v>
      </c>
    </row>
    <row r="14" spans="9:10" x14ac:dyDescent="0.2">
      <c r="I14" s="222" t="s">
        <v>618</v>
      </c>
      <c r="J14" s="262" t="s">
        <v>625</v>
      </c>
    </row>
    <row r="15" spans="9:10" x14ac:dyDescent="0.2">
      <c r="I15" s="222" t="s">
        <v>618</v>
      </c>
      <c r="J15" s="241" t="s">
        <v>662</v>
      </c>
    </row>
    <row r="18" spans="9:10" x14ac:dyDescent="0.2">
      <c r="I18" s="222" t="s">
        <v>618</v>
      </c>
      <c r="J18" s="221" t="s">
        <v>624</v>
      </c>
    </row>
    <row r="20" spans="9:10" x14ac:dyDescent="0.2">
      <c r="J20" s="221" t="s">
        <v>795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Instructions (Please Read)</vt:lpstr>
      <vt:lpstr>Budget Summary</vt:lpstr>
      <vt:lpstr>Revenue</vt:lpstr>
      <vt:lpstr>Expenditures</vt:lpstr>
      <vt:lpstr>Cash &amp; Investments</vt:lpstr>
      <vt:lpstr>Additional Details</vt:lpstr>
      <vt:lpstr>Notes</vt:lpstr>
      <vt:lpstr>Tasks</vt:lpstr>
      <vt:lpstr>_SummaryAnswers</vt:lpstr>
      <vt:lpstr>Amended_Date</vt:lpstr>
      <vt:lpstr>Budget_Message_Content</vt:lpstr>
      <vt:lpstr>'Budget Summary'!budget_message1</vt:lpstr>
      <vt:lpstr>CashInvestments_Input</vt:lpstr>
      <vt:lpstr>Expenditure_Input</vt:lpstr>
      <vt:lpstr>forecasted</vt:lpstr>
      <vt:lpstr>'Additional Details'!Print_Area</vt:lpstr>
      <vt:lpstr>'Budget Summary'!Print_Area</vt:lpstr>
      <vt:lpstr>'Cash &amp; Investments'!Print_Area</vt:lpstr>
      <vt:lpstr>Expenditures!Print_Area</vt:lpstr>
      <vt:lpstr>'Instructions (Please Read)'!Print_Area</vt:lpstr>
      <vt:lpstr>Revenue!Print_Area</vt:lpstr>
      <vt:lpstr>Revenue_Input</vt:lpstr>
      <vt:lpstr>'Budget Summary'!summary</vt:lpstr>
      <vt:lpstr>Summary_Input</vt:lpstr>
      <vt:lpstr>'Budget Summary'!summary_reserve_funds</vt:lpstr>
      <vt:lpstr>support</vt:lpstr>
    </vt:vector>
  </TitlesOfParts>
  <Company>State of Wyoming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Schwalbendorf, Mary Ann</dc:creator>
  <cp:lastModifiedBy>Chris Kanwischer</cp:lastModifiedBy>
  <cp:lastPrinted>2017-03-16T18:22:45Z</cp:lastPrinted>
  <dcterms:created xsi:type="dcterms:W3CDTF">2004-06-25T20:18:09Z</dcterms:created>
  <dcterms:modified xsi:type="dcterms:W3CDTF">2017-06-27T22:19:44Z</dcterms:modified>
</cp:coreProperties>
</file>